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 filterPrivacy="1"/>
  <xr:revisionPtr revIDLastSave="0" documentId="13_ncr:1_{676844A7-F699-48C7-811C-86ACC4DD611D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403" sheetId="1" r:id="rId1"/>
  </sheets>
  <definedNames>
    <definedName name="_xlnm._FilterDatabase" localSheetId="0" hidden="1">'1403'!$A$1:$H$24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49" i="1" l="1"/>
  <c r="H42" i="1"/>
  <c r="E47" i="1" l="1"/>
  <c r="E46" i="1" l="1"/>
  <c r="G46" i="1" s="1"/>
  <c r="E45" i="1" l="1"/>
  <c r="G45" i="1" s="1"/>
  <c r="G44" i="1" l="1"/>
  <c r="E42" i="1" l="1"/>
  <c r="G42" i="1" l="1"/>
  <c r="H29" i="1" l="1"/>
  <c r="E41" i="1" l="1"/>
  <c r="G41" i="1" s="1"/>
  <c r="E40" i="1" l="1"/>
  <c r="G40" i="1" s="1"/>
  <c r="E39" i="1"/>
  <c r="G39" i="1" s="1"/>
  <c r="E38" i="1" l="1"/>
  <c r="G38" i="1" s="1"/>
  <c r="G37" i="1" l="1"/>
  <c r="E36" i="1" l="1"/>
  <c r="G36" i="1" s="1"/>
  <c r="E35" i="1"/>
  <c r="G35" i="1" s="1"/>
  <c r="E34" i="1" l="1"/>
  <c r="G34" i="1" s="1"/>
  <c r="E33" i="1" l="1"/>
  <c r="G33" i="1" s="1"/>
  <c r="E32" i="1"/>
  <c r="G32" i="1" s="1"/>
  <c r="E31" i="1" l="1"/>
  <c r="G31" i="1" s="1"/>
  <c r="E30" i="1" l="1"/>
  <c r="G30" i="1" s="1"/>
  <c r="E29" i="1" l="1"/>
  <c r="G29" i="1" s="1"/>
  <c r="G25" i="1" l="1"/>
  <c r="E28" i="1"/>
  <c r="G28" i="1" s="1"/>
  <c r="H12" i="1"/>
  <c r="G24" i="1" l="1"/>
  <c r="G21" i="1"/>
  <c r="G27" i="1"/>
  <c r="E26" i="1"/>
  <c r="G26" i="1" s="1"/>
  <c r="E23" i="1" l="1"/>
  <c r="G23" i="1" s="1"/>
  <c r="E19" i="1"/>
  <c r="G19" i="1" s="1"/>
  <c r="G13" i="1" l="1"/>
  <c r="E22" i="1" l="1"/>
  <c r="G22" i="1" s="1"/>
  <c r="E18" i="1"/>
  <c r="G18" i="1" s="1"/>
  <c r="E20" i="1" l="1"/>
  <c r="G20" i="1" s="1"/>
  <c r="G17" i="1" l="1"/>
  <c r="H2" i="1" l="1"/>
  <c r="E16" i="1"/>
  <c r="G16" i="1" s="1"/>
  <c r="E15" i="1"/>
  <c r="G15" i="1" s="1"/>
  <c r="E14" i="1"/>
  <c r="G14" i="1" s="1"/>
  <c r="E12" i="1"/>
  <c r="G12" i="1" s="1"/>
  <c r="E11" i="1" l="1"/>
  <c r="G11" i="1" s="1"/>
  <c r="E9" i="1"/>
  <c r="G9" i="1" s="1"/>
  <c r="E7" i="1" l="1"/>
  <c r="G7" i="1" s="1"/>
  <c r="E10" i="1" l="1"/>
  <c r="G10" i="1" s="1"/>
  <c r="E8" i="1" l="1"/>
  <c r="G8" i="1" l="1"/>
  <c r="E6" i="1" l="1"/>
  <c r="G6" i="1" s="1"/>
  <c r="E5" i="1"/>
  <c r="G5" i="1" s="1"/>
  <c r="E4" i="1"/>
  <c r="G4" i="1" s="1"/>
  <c r="E3" i="1"/>
  <c r="G3" i="1" s="1"/>
  <c r="E2" i="1"/>
  <c r="G2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Author</author>
  </authors>
  <commentList>
    <comment ref="D8" authorId="0" shapeId="0" xr:uid="{B4589565-968C-4189-A9E5-CCE7A69DE8A9}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ویسکوزیته بالای 4.000</t>
        </r>
      </text>
    </comment>
    <comment ref="C19" authorId="0" shapeId="0" xr:uid="{82700F16-728C-4204-9BF9-76864F4A1BB2}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نام کشتی کوریج بود که تغییر کرد</t>
        </r>
      </text>
    </comment>
    <comment ref="C29" authorId="0" shapeId="0" xr:uid="{5635A07F-721C-4588-A601-2048615845F6}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کارهاش در اردیبهشت انجام شد ولی در خرداد بارگیری میکند</t>
        </r>
      </text>
    </comment>
    <comment ref="C36" authorId="0" shapeId="0" xr:uid="{2F7EC51F-CAAF-4DB3-8B92-364B88FB1AD6}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کارهای 1.000 تن در اردیبهشت برای کشتی سیمران انجام شد
کشتی سیمران نیامد  و 1.000 تن در خرداد برای این کشتی استفاده شد</t>
        </r>
      </text>
    </comment>
    <comment ref="C42" authorId="0" shapeId="0" xr:uid="{EF9E69D0-158D-421B-A782-A21C7C16A701}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تمام کارهاش در خرداد انجام شد
در تیر بارگیری کرد
مقدار 520 تن از این کشتی در کشتی بعدی استفاده خواهد شد</t>
        </r>
      </text>
    </comment>
    <comment ref="C43" authorId="0" shapeId="0" xr:uid="{349718AE-1FF5-4625-8EE1-5A9960880D53}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مقدار 520 تن از کشتی شاردا در این کشتی استفاده می شود
کارهای 520 تن در خرداد انجام شده و کشتی در تیر بارگیری می کند</t>
        </r>
      </text>
    </comment>
  </commentList>
</comments>
</file>

<file path=xl/sharedStrings.xml><?xml version="1.0" encoding="utf-8"?>
<sst xmlns="http://schemas.openxmlformats.org/spreadsheetml/2006/main" count="155" uniqueCount="52">
  <si>
    <t>شرکت</t>
  </si>
  <si>
    <t>کشتی</t>
  </si>
  <si>
    <t>قیر</t>
  </si>
  <si>
    <t>مقدار بارگیری 
(کیلوگرم)</t>
  </si>
  <si>
    <t>فروردین</t>
  </si>
  <si>
    <t xml:space="preserve">ماه </t>
  </si>
  <si>
    <t>مجموع بارگیری
(کیلوگرم)</t>
  </si>
  <si>
    <t>مقدار فاکتور
(کیلوگرم)</t>
  </si>
  <si>
    <t>VG 40</t>
  </si>
  <si>
    <t>برگشت از فروش
(کیلوگرم)</t>
  </si>
  <si>
    <t>60/70</t>
  </si>
  <si>
    <t>Blue Hawk</t>
  </si>
  <si>
    <t>Noble I</t>
  </si>
  <si>
    <t>کارن پارس</t>
  </si>
  <si>
    <t>سپاهان</t>
  </si>
  <si>
    <t>نیک مهر</t>
  </si>
  <si>
    <t>افتخار توس</t>
  </si>
  <si>
    <t>Anjaneya</t>
  </si>
  <si>
    <t>آرین موتور</t>
  </si>
  <si>
    <t>Arihant</t>
  </si>
  <si>
    <t>رادمان</t>
  </si>
  <si>
    <t>RMS I</t>
  </si>
  <si>
    <t>Sharda</t>
  </si>
  <si>
    <t>Global Angel</t>
  </si>
  <si>
    <t>Serna</t>
  </si>
  <si>
    <t>Raj Tilak</t>
  </si>
  <si>
    <t>Courage VII</t>
  </si>
  <si>
    <t>Global Rani</t>
  </si>
  <si>
    <t>اردیبهشت</t>
  </si>
  <si>
    <t>Bitumax</t>
  </si>
  <si>
    <t>Bitu Ocean</t>
  </si>
  <si>
    <t>R Ocean</t>
  </si>
  <si>
    <t>پارس تابلو</t>
  </si>
  <si>
    <t>Maria</t>
  </si>
  <si>
    <t>طلای سیاه</t>
  </si>
  <si>
    <t>Argo Maris</t>
  </si>
  <si>
    <t>Bitumen Princess II</t>
  </si>
  <si>
    <t>خرداد</t>
  </si>
  <si>
    <t>فناوران</t>
  </si>
  <si>
    <t>Global Asphalt</t>
  </si>
  <si>
    <t>Sonas</t>
  </si>
  <si>
    <t>Rudra</t>
  </si>
  <si>
    <t>PKA</t>
  </si>
  <si>
    <t>طلای سفید</t>
  </si>
  <si>
    <t>Bitumen Princess I</t>
  </si>
  <si>
    <t>Bitumen Star</t>
  </si>
  <si>
    <t>تیر</t>
  </si>
  <si>
    <t>Xante</t>
  </si>
  <si>
    <t>A Star</t>
  </si>
  <si>
    <t>Padmanabh</t>
  </si>
  <si>
    <t>Sisamo X</t>
  </si>
  <si>
    <t>Bitumen Princess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</si>
</sst>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2"/>
      <color theme="1"/>
      <name val="B Nazanin"/>
      <charset val="178"/>
    </font>
    <font>
      <b/>
      <sz val="11"/>
      <color theme="1"/>
      <name val="Sitka Text"/>
    </font>
    <font>
      <sz val="8"/>
      <name val="Calibri"/>
      <family val="2"/>
      <scheme val="minor"/>
    </font>
    <font>
      <b/>
      <sz val="11"/>
      <color theme="1"/>
      <name val="Segoe UI Symbo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1" fillId="0" borderId="0" xfId="0" applyFont="1" applyAlignment="1">
      <alignment horizontal="center" vertical="center"/>
    </xf>
    <xf numFmtId="3" fontId="1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3" fontId="1" fillId="2" borderId="3" xfId="0" applyNumberFormat="1" applyFont="1" applyFill="1" applyBorder="1" applyAlignment="1">
      <alignment horizontal="center" vertical="center" wrapText="1"/>
    </xf>
    <xf numFmtId="3" fontId="1" fillId="2" borderId="4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3" fontId="1" fillId="0" borderId="1" xfId="0" applyNumberFormat="1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3" fontId="1" fillId="0" borderId="5" xfId="0" applyNumberFormat="1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3" fontId="1" fillId="3" borderId="5" xfId="0" applyNumberFormat="1" applyFont="1" applyFill="1" applyBorder="1" applyAlignment="1">
      <alignment horizontal="center" vertical="center"/>
    </xf>
    <xf numFmtId="3" fontId="1" fillId="0" borderId="6" xfId="0" applyNumberFormat="1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3" fontId="1" fillId="0" borderId="10" xfId="0" applyNumberFormat="1" applyFont="1" applyBorder="1" applyAlignment="1">
      <alignment horizontal="center" vertical="center"/>
    </xf>
    <xf numFmtId="3" fontId="1" fillId="0" borderId="11" xfId="0" applyNumberFormat="1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3" fontId="1" fillId="0" borderId="12" xfId="0" applyNumberFormat="1" applyFont="1" applyBorder="1" applyAlignment="1">
      <alignment horizontal="center" vertical="center"/>
    </xf>
    <xf numFmtId="3" fontId="1" fillId="0" borderId="16" xfId="0" applyNumberFormat="1" applyFont="1" applyBorder="1" applyAlignment="1">
      <alignment horizontal="center" vertical="center"/>
    </xf>
    <xf numFmtId="3" fontId="1" fillId="0" borderId="17" xfId="0" applyNumberFormat="1" applyFont="1" applyBorder="1" applyAlignment="1">
      <alignment horizontal="center" vertical="center"/>
    </xf>
    <xf numFmtId="3" fontId="1" fillId="4" borderId="5" xfId="0" applyNumberFormat="1" applyFont="1" applyFill="1" applyBorder="1" applyAlignment="1">
      <alignment horizontal="center" vertical="center"/>
    </xf>
    <xf numFmtId="0" fontId="2" fillId="4" borderId="5" xfId="0" applyFont="1" applyFill="1" applyBorder="1" applyAlignment="1">
      <alignment horizontal="center" vertical="center"/>
    </xf>
    <xf numFmtId="0" fontId="1" fillId="4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3" fontId="1" fillId="3" borderId="11" xfId="0" applyNumberFormat="1" applyFont="1" applyFill="1" applyBorder="1" applyAlignment="1">
      <alignment horizontal="center" vertical="center"/>
    </xf>
    <xf numFmtId="3" fontId="1" fillId="3" borderId="6" xfId="0" applyNumberFormat="1" applyFont="1" applyFill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3" fontId="1" fillId="3" borderId="12" xfId="0" applyNumberFormat="1" applyFont="1" applyFill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0" fontId="1" fillId="0" borderId="22" xfId="0" applyFont="1" applyBorder="1" applyAlignment="1">
      <alignment horizontal="center" vertical="center"/>
    </xf>
    <xf numFmtId="3" fontId="1" fillId="0" borderId="18" xfId="0" applyNumberFormat="1" applyFont="1" applyBorder="1" applyAlignment="1">
      <alignment horizontal="center" vertical="center"/>
    </xf>
    <xf numFmtId="3" fontId="1" fillId="0" borderId="19" xfId="0" applyNumberFormat="1" applyFont="1" applyBorder="1" applyAlignment="1">
      <alignment horizontal="center" vertical="center"/>
    </xf>
    <xf numFmtId="3" fontId="1" fillId="0" borderId="22" xfId="0" applyNumberFormat="1" applyFont="1" applyBorder="1" applyAlignment="1">
      <alignment horizontal="center" vertical="center"/>
    </xf>
    <xf numFmtId="3" fontId="1" fillId="0" borderId="13" xfId="0" applyNumberFormat="1" applyFont="1" applyBorder="1" applyAlignment="1">
      <alignment horizontal="center" vertical="center"/>
    </xf>
    <xf numFmtId="3" fontId="1" fillId="0" borderId="14" xfId="0" applyNumberFormat="1" applyFont="1" applyBorder="1" applyAlignment="1">
      <alignment horizontal="center" vertical="center"/>
    </xf>
    <xf numFmtId="3" fontId="1" fillId="0" borderId="20" xfId="0" applyNumberFormat="1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/>
    </xf>
    <xf numFmtId="3" fontId="1" fillId="0" borderId="21" xfId="0" applyNumberFormat="1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DD3023"/>
      <color rgb="FFFFFF99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49"/>
  <sheetViews>
    <sheetView rightToLeft="1" tabSelected="1" zoomScaleNormal="100" workbookViewId="0">
      <pane ySplit="1" topLeftCell="A2" activePane="bottomLeft" state="frozen"/>
      <selection pane="bottomLeft" activeCell="A42" sqref="A42:A49"/>
    </sheetView>
  </sheetViews>
  <sheetFormatPr defaultColWidth="10.42578125" defaultRowHeight="21" x14ac:dyDescent="0.25"/>
  <cols>
    <col min="1" max="1" width="10.42578125" style="1" customWidth="1"/>
    <col min="2" max="2" width="11.28515625" style="1" bestFit="1" customWidth="1"/>
    <col min="3" max="3" width="25.42578125" style="3" customWidth="1"/>
    <col min="4" max="4" width="9.140625" style="1" customWidth="1"/>
    <col min="5" max="5" width="13.42578125" style="2" customWidth="1"/>
    <col min="6" max="6" width="14.42578125" style="2" customWidth="1"/>
    <col min="7" max="7" width="16.28515625" style="2" customWidth="1"/>
    <col min="8" max="8" width="15.140625" style="2" customWidth="1"/>
    <col min="9" max="9" width="10.42578125" style="1"/>
    <col min="10" max="10" width="12" style="1" bestFit="1" customWidth="1"/>
    <col min="11" max="11" width="10.42578125" style="1" customWidth="1"/>
    <col min="12" max="12" width="10.42578125" style="1"/>
    <col min="13" max="13" width="11.42578125" style="1" bestFit="1" customWidth="1"/>
    <col min="14" max="16384" width="10.42578125" style="1"/>
  </cols>
  <sheetData>
    <row r="1" spans="1:8" ht="60.6" customHeight="1" thickBot="1" x14ac:dyDescent="0.3">
      <c r="A1" s="4" t="s">
        <v>5</v>
      </c>
      <c r="B1" s="5" t="s">
        <v>0</v>
      </c>
      <c r="C1" s="5" t="s">
        <v>1</v>
      </c>
      <c r="D1" s="5" t="s">
        <v>2</v>
      </c>
      <c r="E1" s="6" t="s">
        <v>7</v>
      </c>
      <c r="F1" s="6" t="s">
        <v>3</v>
      </c>
      <c r="G1" s="6" t="s">
        <v>9</v>
      </c>
      <c r="H1" s="7" t="s">
        <v>6</v>
      </c>
    </row>
    <row r="2" spans="1:8" x14ac:dyDescent="0.25">
      <c r="A2" s="47" t="s">
        <v>4</v>
      </c>
      <c r="B2" s="18" t="s">
        <v>16</v>
      </c>
      <c r="C2" s="14" t="s">
        <v>17</v>
      </c>
      <c r="D2" s="8" t="s">
        <v>8</v>
      </c>
      <c r="E2" s="9">
        <f>4500000+500000</f>
        <v>5000000</v>
      </c>
      <c r="F2" s="9">
        <v>4988266</v>
      </c>
      <c r="G2" s="21">
        <f>E2-F2</f>
        <v>11734</v>
      </c>
      <c r="H2" s="44">
        <f>SUM(F2:F11)</f>
        <v>38032277</v>
      </c>
    </row>
    <row r="3" spans="1:8" x14ac:dyDescent="0.25">
      <c r="A3" s="48"/>
      <c r="B3" s="19" t="s">
        <v>13</v>
      </c>
      <c r="C3" s="13" t="s">
        <v>12</v>
      </c>
      <c r="D3" s="11" t="s">
        <v>10</v>
      </c>
      <c r="E3" s="12">
        <f>1750000+400000</f>
        <v>2150000</v>
      </c>
      <c r="F3" s="12">
        <v>2117574</v>
      </c>
      <c r="G3" s="22">
        <f t="shared" ref="G3:G9" si="0">E3-F3</f>
        <v>32426</v>
      </c>
      <c r="H3" s="45"/>
    </row>
    <row r="4" spans="1:8" x14ac:dyDescent="0.25">
      <c r="A4" s="48"/>
      <c r="B4" s="19" t="s">
        <v>15</v>
      </c>
      <c r="C4" s="13" t="s">
        <v>12</v>
      </c>
      <c r="D4" s="10" t="s">
        <v>8</v>
      </c>
      <c r="E4" s="12">
        <f>300000+300000</f>
        <v>600000</v>
      </c>
      <c r="F4" s="12">
        <v>475328</v>
      </c>
      <c r="G4" s="22">
        <f t="shared" si="0"/>
        <v>124672</v>
      </c>
      <c r="H4" s="45"/>
    </row>
    <row r="5" spans="1:8" x14ac:dyDescent="0.25">
      <c r="A5" s="48"/>
      <c r="B5" s="19" t="s">
        <v>18</v>
      </c>
      <c r="C5" s="13" t="s">
        <v>11</v>
      </c>
      <c r="D5" s="11" t="s">
        <v>10</v>
      </c>
      <c r="E5" s="12">
        <f>3600000+400000</f>
        <v>4000000</v>
      </c>
      <c r="F5" s="12">
        <v>3992555</v>
      </c>
      <c r="G5" s="22">
        <f t="shared" si="0"/>
        <v>7445</v>
      </c>
      <c r="H5" s="45"/>
    </row>
    <row r="6" spans="1:8" x14ac:dyDescent="0.25">
      <c r="A6" s="48"/>
      <c r="B6" s="19" t="s">
        <v>14</v>
      </c>
      <c r="C6" s="13" t="s">
        <v>19</v>
      </c>
      <c r="D6" s="11" t="s">
        <v>10</v>
      </c>
      <c r="E6" s="12">
        <f>2735000+500000+4500000+265000</f>
        <v>8000000</v>
      </c>
      <c r="F6" s="12">
        <v>7999846</v>
      </c>
      <c r="G6" s="22">
        <f t="shared" si="0"/>
        <v>154</v>
      </c>
      <c r="H6" s="45"/>
    </row>
    <row r="7" spans="1:8" x14ac:dyDescent="0.25">
      <c r="A7" s="48"/>
      <c r="B7" s="19" t="s">
        <v>14</v>
      </c>
      <c r="C7" s="13" t="s">
        <v>19</v>
      </c>
      <c r="D7" s="10" t="s">
        <v>8</v>
      </c>
      <c r="E7" s="12">
        <f>235000+2265000+500000+500000</f>
        <v>3500000</v>
      </c>
      <c r="F7" s="12">
        <v>3493291</v>
      </c>
      <c r="G7" s="22">
        <f t="shared" si="0"/>
        <v>6709</v>
      </c>
      <c r="H7" s="45"/>
    </row>
    <row r="8" spans="1:8" x14ac:dyDescent="0.25">
      <c r="A8" s="48"/>
      <c r="B8" s="19" t="s">
        <v>14</v>
      </c>
      <c r="C8" s="13" t="s">
        <v>26</v>
      </c>
      <c r="D8" s="10" t="s">
        <v>8</v>
      </c>
      <c r="E8" s="12">
        <f>900000+500000+1735000+100000</f>
        <v>3235000</v>
      </c>
      <c r="F8" s="12">
        <v>3134926</v>
      </c>
      <c r="G8" s="22">
        <f t="shared" si="0"/>
        <v>100074</v>
      </c>
      <c r="H8" s="45"/>
    </row>
    <row r="9" spans="1:8" x14ac:dyDescent="0.25">
      <c r="A9" s="48"/>
      <c r="B9" s="19" t="s">
        <v>20</v>
      </c>
      <c r="C9" s="13" t="s">
        <v>22</v>
      </c>
      <c r="D9" s="10" t="s">
        <v>8</v>
      </c>
      <c r="E9" s="12">
        <f>3600000+400000+1250000</f>
        <v>5250000</v>
      </c>
      <c r="F9" s="12">
        <v>5245835</v>
      </c>
      <c r="G9" s="22">
        <f t="shared" si="0"/>
        <v>4165</v>
      </c>
      <c r="H9" s="45"/>
    </row>
    <row r="10" spans="1:8" x14ac:dyDescent="0.25">
      <c r="A10" s="48"/>
      <c r="B10" s="19" t="s">
        <v>20</v>
      </c>
      <c r="C10" s="13" t="s">
        <v>21</v>
      </c>
      <c r="D10" s="10" t="s">
        <v>8</v>
      </c>
      <c r="E10" s="12">
        <f>3600000+400000</f>
        <v>4000000</v>
      </c>
      <c r="F10" s="12">
        <v>3993040</v>
      </c>
      <c r="G10" s="22">
        <f t="shared" ref="G10:G18" si="1">E10-F10</f>
        <v>6960</v>
      </c>
      <c r="H10" s="45"/>
    </row>
    <row r="11" spans="1:8" ht="21.75" thickBot="1" x14ac:dyDescent="0.3">
      <c r="A11" s="49"/>
      <c r="B11" s="20" t="s">
        <v>14</v>
      </c>
      <c r="C11" s="15" t="s">
        <v>12</v>
      </c>
      <c r="D11" s="26" t="s">
        <v>10</v>
      </c>
      <c r="E11" s="17">
        <f>400000+600000+1650000</f>
        <v>2650000</v>
      </c>
      <c r="F11" s="17">
        <v>2591616</v>
      </c>
      <c r="G11" s="27">
        <f t="shared" si="1"/>
        <v>58384</v>
      </c>
      <c r="H11" s="46"/>
    </row>
    <row r="12" spans="1:8" x14ac:dyDescent="0.25">
      <c r="A12" s="47" t="s">
        <v>28</v>
      </c>
      <c r="B12" s="18" t="s">
        <v>20</v>
      </c>
      <c r="C12" s="14" t="s">
        <v>11</v>
      </c>
      <c r="D12" s="8" t="s">
        <v>8</v>
      </c>
      <c r="E12" s="9">
        <f>100000+150000+2250000+250000</f>
        <v>2750000</v>
      </c>
      <c r="F12" s="9">
        <v>2749609</v>
      </c>
      <c r="G12" s="21">
        <f t="shared" si="1"/>
        <v>391</v>
      </c>
      <c r="H12" s="41">
        <f>SUM(F12:F28)</f>
        <v>57592989</v>
      </c>
    </row>
    <row r="13" spans="1:8" x14ac:dyDescent="0.25">
      <c r="A13" s="48"/>
      <c r="B13" s="19" t="s">
        <v>14</v>
      </c>
      <c r="C13" s="13" t="s">
        <v>11</v>
      </c>
      <c r="D13" s="10" t="s">
        <v>8</v>
      </c>
      <c r="E13" s="12">
        <v>1250000</v>
      </c>
      <c r="F13" s="12">
        <v>1250000</v>
      </c>
      <c r="G13" s="22">
        <f t="shared" si="1"/>
        <v>0</v>
      </c>
      <c r="H13" s="42"/>
    </row>
    <row r="14" spans="1:8" x14ac:dyDescent="0.25">
      <c r="A14" s="48"/>
      <c r="B14" s="19" t="s">
        <v>14</v>
      </c>
      <c r="C14" s="13" t="s">
        <v>23</v>
      </c>
      <c r="D14" s="10" t="s">
        <v>8</v>
      </c>
      <c r="E14" s="12">
        <f>1800000+1950000+3650000+600000</f>
        <v>8000000</v>
      </c>
      <c r="F14" s="12">
        <v>7999972</v>
      </c>
      <c r="G14" s="22">
        <f t="shared" si="1"/>
        <v>28</v>
      </c>
      <c r="H14" s="42"/>
    </row>
    <row r="15" spans="1:8" x14ac:dyDescent="0.25">
      <c r="A15" s="48"/>
      <c r="B15" s="19" t="s">
        <v>20</v>
      </c>
      <c r="C15" s="13" t="s">
        <v>24</v>
      </c>
      <c r="D15" s="10" t="s">
        <v>8</v>
      </c>
      <c r="E15" s="12">
        <f>3600000+400000+1650000</f>
        <v>5650000</v>
      </c>
      <c r="F15" s="12">
        <v>5649855</v>
      </c>
      <c r="G15" s="22">
        <f t="shared" si="1"/>
        <v>145</v>
      </c>
      <c r="H15" s="42"/>
    </row>
    <row r="16" spans="1:8" x14ac:dyDescent="0.25">
      <c r="A16" s="48"/>
      <c r="B16" s="19" t="s">
        <v>15</v>
      </c>
      <c r="C16" s="13" t="s">
        <v>25</v>
      </c>
      <c r="D16" s="10" t="s">
        <v>8</v>
      </c>
      <c r="E16" s="12">
        <f>4320000+480000+124000+76000</f>
        <v>5000000</v>
      </c>
      <c r="F16" s="12">
        <v>4999433</v>
      </c>
      <c r="G16" s="22">
        <f t="shared" si="1"/>
        <v>567</v>
      </c>
      <c r="H16" s="42"/>
    </row>
    <row r="17" spans="1:8" x14ac:dyDescent="0.25">
      <c r="A17" s="48"/>
      <c r="B17" s="19" t="s">
        <v>13</v>
      </c>
      <c r="C17" s="13" t="s">
        <v>25</v>
      </c>
      <c r="D17" s="10" t="s">
        <v>8</v>
      </c>
      <c r="E17" s="12">
        <v>250000</v>
      </c>
      <c r="F17" s="12">
        <v>250000</v>
      </c>
      <c r="G17" s="22">
        <f t="shared" si="1"/>
        <v>0</v>
      </c>
      <c r="H17" s="42"/>
    </row>
    <row r="18" spans="1:8" x14ac:dyDescent="0.25">
      <c r="A18" s="48"/>
      <c r="B18" s="19" t="s">
        <v>13</v>
      </c>
      <c r="C18" s="13" t="s">
        <v>27</v>
      </c>
      <c r="D18" s="10" t="s">
        <v>8</v>
      </c>
      <c r="E18" s="12">
        <f>1200000+2520000+80000</f>
        <v>3800000</v>
      </c>
      <c r="F18" s="12">
        <v>3743409</v>
      </c>
      <c r="G18" s="22">
        <f t="shared" si="1"/>
        <v>56591</v>
      </c>
      <c r="H18" s="42"/>
    </row>
    <row r="19" spans="1:8" x14ac:dyDescent="0.25">
      <c r="A19" s="48"/>
      <c r="B19" s="19" t="s">
        <v>13</v>
      </c>
      <c r="C19" s="13" t="s">
        <v>31</v>
      </c>
      <c r="D19" s="10" t="s">
        <v>8</v>
      </c>
      <c r="E19" s="12">
        <f>3100000+100000</f>
        <v>3200000</v>
      </c>
      <c r="F19" s="12">
        <v>3196741</v>
      </c>
      <c r="G19" s="22">
        <f>E19-F19</f>
        <v>3259</v>
      </c>
      <c r="H19" s="42"/>
    </row>
    <row r="20" spans="1:8" x14ac:dyDescent="0.25">
      <c r="A20" s="48"/>
      <c r="B20" s="19" t="s">
        <v>20</v>
      </c>
      <c r="C20" s="13" t="s">
        <v>29</v>
      </c>
      <c r="D20" s="10" t="s">
        <v>8</v>
      </c>
      <c r="E20" s="12">
        <f>1800000+200000+150000+200000+1350000+150000</f>
        <v>3850000</v>
      </c>
      <c r="F20" s="12">
        <v>3849828</v>
      </c>
      <c r="G20" s="22">
        <f>E20-F20</f>
        <v>172</v>
      </c>
      <c r="H20" s="42"/>
    </row>
    <row r="21" spans="1:8" x14ac:dyDescent="0.25">
      <c r="A21" s="48"/>
      <c r="B21" s="19" t="s">
        <v>14</v>
      </c>
      <c r="C21" s="13" t="s">
        <v>30</v>
      </c>
      <c r="D21" s="11" t="s">
        <v>10</v>
      </c>
      <c r="E21" s="12">
        <v>2510000</v>
      </c>
      <c r="F21" s="12">
        <v>2469862</v>
      </c>
      <c r="G21" s="22">
        <f>E21-F21</f>
        <v>40138</v>
      </c>
      <c r="H21" s="42"/>
    </row>
    <row r="22" spans="1:8" x14ac:dyDescent="0.25">
      <c r="A22" s="48"/>
      <c r="B22" s="19" t="s">
        <v>13</v>
      </c>
      <c r="C22" s="13" t="s">
        <v>12</v>
      </c>
      <c r="D22" s="11" t="s">
        <v>10</v>
      </c>
      <c r="E22" s="12">
        <f>1680000+320000+400000+250000</f>
        <v>2650000</v>
      </c>
      <c r="F22" s="12">
        <v>2621506</v>
      </c>
      <c r="G22" s="22">
        <f>E22-F22</f>
        <v>28494</v>
      </c>
      <c r="H22" s="42"/>
    </row>
    <row r="23" spans="1:8" x14ac:dyDescent="0.25">
      <c r="A23" s="48"/>
      <c r="B23" s="19" t="s">
        <v>32</v>
      </c>
      <c r="C23" s="13" t="s">
        <v>25</v>
      </c>
      <c r="D23" s="10" t="s">
        <v>8</v>
      </c>
      <c r="E23" s="12">
        <f>4770000+530000</f>
        <v>5300000</v>
      </c>
      <c r="F23" s="12">
        <v>5260977</v>
      </c>
      <c r="G23" s="22">
        <f t="shared" ref="G23:G28" si="2">E23-F23</f>
        <v>39023</v>
      </c>
      <c r="H23" s="42"/>
    </row>
    <row r="24" spans="1:8" x14ac:dyDescent="0.25">
      <c r="A24" s="48"/>
      <c r="B24" s="19" t="s">
        <v>20</v>
      </c>
      <c r="C24" s="13" t="s">
        <v>33</v>
      </c>
      <c r="D24" s="10" t="s">
        <v>8</v>
      </c>
      <c r="E24" s="12">
        <v>1200000</v>
      </c>
      <c r="F24" s="12">
        <v>1191044</v>
      </c>
      <c r="G24" s="22">
        <f t="shared" si="2"/>
        <v>8956</v>
      </c>
      <c r="H24" s="42"/>
    </row>
    <row r="25" spans="1:8" x14ac:dyDescent="0.25">
      <c r="A25" s="48"/>
      <c r="B25" s="19" t="s">
        <v>13</v>
      </c>
      <c r="C25" s="13" t="s">
        <v>26</v>
      </c>
      <c r="D25" s="10" t="s">
        <v>8</v>
      </c>
      <c r="E25" s="12">
        <v>3100000</v>
      </c>
      <c r="F25" s="12">
        <v>3099591</v>
      </c>
      <c r="G25" s="22">
        <f t="shared" si="2"/>
        <v>409</v>
      </c>
      <c r="H25" s="42"/>
    </row>
    <row r="26" spans="1:8" x14ac:dyDescent="0.25">
      <c r="A26" s="48"/>
      <c r="B26" s="19" t="s">
        <v>20</v>
      </c>
      <c r="C26" s="13" t="s">
        <v>21</v>
      </c>
      <c r="D26" s="10" t="s">
        <v>8</v>
      </c>
      <c r="E26" s="12">
        <f>2400000+400000+1200000</f>
        <v>4000000</v>
      </c>
      <c r="F26" s="12">
        <v>3999888</v>
      </c>
      <c r="G26" s="22">
        <f t="shared" si="2"/>
        <v>112</v>
      </c>
      <c r="H26" s="42"/>
    </row>
    <row r="27" spans="1:8" x14ac:dyDescent="0.25">
      <c r="A27" s="48"/>
      <c r="B27" s="19" t="s">
        <v>34</v>
      </c>
      <c r="C27" s="13" t="s">
        <v>35</v>
      </c>
      <c r="D27" s="11" t="s">
        <v>10</v>
      </c>
      <c r="E27" s="12">
        <v>1080000</v>
      </c>
      <c r="F27" s="12">
        <v>1072299</v>
      </c>
      <c r="G27" s="22">
        <f t="shared" si="2"/>
        <v>7701</v>
      </c>
      <c r="H27" s="42"/>
    </row>
    <row r="28" spans="1:8" ht="21.75" thickBot="1" x14ac:dyDescent="0.3">
      <c r="A28" s="48"/>
      <c r="B28" s="23" t="s">
        <v>20</v>
      </c>
      <c r="C28" s="24" t="s">
        <v>36</v>
      </c>
      <c r="D28" s="25" t="s">
        <v>8</v>
      </c>
      <c r="E28" s="28">
        <f>600000+200000+1800000+200000+900000+100000+400000</f>
        <v>4200000</v>
      </c>
      <c r="F28" s="28">
        <v>4188975</v>
      </c>
      <c r="G28" s="29">
        <f t="shared" si="2"/>
        <v>11025</v>
      </c>
      <c r="H28" s="50"/>
    </row>
    <row r="29" spans="1:8" x14ac:dyDescent="0.25">
      <c r="A29" s="38" t="s">
        <v>37</v>
      </c>
      <c r="B29" s="18" t="s">
        <v>38</v>
      </c>
      <c r="C29" s="14" t="s">
        <v>39</v>
      </c>
      <c r="D29" s="8" t="s">
        <v>8</v>
      </c>
      <c r="E29" s="9">
        <f>4680000+170000</f>
        <v>4850000</v>
      </c>
      <c r="F29" s="9">
        <v>4810303</v>
      </c>
      <c r="G29" s="21">
        <f t="shared" ref="G29:G37" si="3">E29-F29</f>
        <v>39697</v>
      </c>
      <c r="H29" s="41">
        <f>SUM(F29:F41)</f>
        <v>42425007</v>
      </c>
    </row>
    <row r="30" spans="1:8" x14ac:dyDescent="0.25">
      <c r="A30" s="39"/>
      <c r="B30" s="19" t="s">
        <v>34</v>
      </c>
      <c r="C30" s="13" t="s">
        <v>40</v>
      </c>
      <c r="D30" s="11" t="s">
        <v>10</v>
      </c>
      <c r="E30" s="12">
        <f>1620000+80000</f>
        <v>1700000</v>
      </c>
      <c r="F30" s="12">
        <v>1679404</v>
      </c>
      <c r="G30" s="22">
        <f t="shared" si="3"/>
        <v>20596</v>
      </c>
      <c r="H30" s="42"/>
    </row>
    <row r="31" spans="1:8" x14ac:dyDescent="0.25">
      <c r="A31" s="39"/>
      <c r="B31" s="19" t="s">
        <v>13</v>
      </c>
      <c r="C31" s="13" t="s">
        <v>26</v>
      </c>
      <c r="D31" s="11" t="s">
        <v>10</v>
      </c>
      <c r="E31" s="12">
        <f>2741000+359000</f>
        <v>3100000</v>
      </c>
      <c r="F31" s="12">
        <v>3099753</v>
      </c>
      <c r="G31" s="22">
        <f t="shared" si="3"/>
        <v>247</v>
      </c>
      <c r="H31" s="42"/>
    </row>
    <row r="32" spans="1:8" x14ac:dyDescent="0.25">
      <c r="A32" s="39"/>
      <c r="B32" s="19" t="s">
        <v>13</v>
      </c>
      <c r="C32" s="13" t="s">
        <v>41</v>
      </c>
      <c r="D32" s="10" t="s">
        <v>8</v>
      </c>
      <c r="E32" s="12">
        <f>300000+100000+25000</f>
        <v>425000</v>
      </c>
      <c r="F32" s="12">
        <v>425000</v>
      </c>
      <c r="G32" s="22">
        <f t="shared" si="3"/>
        <v>0</v>
      </c>
      <c r="H32" s="42"/>
    </row>
    <row r="33" spans="1:10" x14ac:dyDescent="0.25">
      <c r="A33" s="39"/>
      <c r="B33" s="19" t="s">
        <v>15</v>
      </c>
      <c r="C33" s="13" t="s">
        <v>41</v>
      </c>
      <c r="D33" s="10" t="s">
        <v>8</v>
      </c>
      <c r="E33" s="12">
        <f>4050000+450000</f>
        <v>4500000</v>
      </c>
      <c r="F33" s="12">
        <v>4499595</v>
      </c>
      <c r="G33" s="22">
        <f t="shared" si="3"/>
        <v>405</v>
      </c>
      <c r="H33" s="42"/>
    </row>
    <row r="34" spans="1:10" x14ac:dyDescent="0.25">
      <c r="A34" s="39"/>
      <c r="B34" s="19" t="s">
        <v>20</v>
      </c>
      <c r="C34" s="13" t="s">
        <v>42</v>
      </c>
      <c r="D34" s="11" t="s">
        <v>10</v>
      </c>
      <c r="E34" s="12">
        <f>500000+100000+810000+90000</f>
        <v>1500000</v>
      </c>
      <c r="F34" s="12">
        <v>1498741</v>
      </c>
      <c r="G34" s="22">
        <f t="shared" si="3"/>
        <v>1259</v>
      </c>
      <c r="H34" s="42"/>
    </row>
    <row r="35" spans="1:10" x14ac:dyDescent="0.25">
      <c r="A35" s="39"/>
      <c r="B35" s="19" t="s">
        <v>14</v>
      </c>
      <c r="C35" s="13" t="s">
        <v>42</v>
      </c>
      <c r="D35" s="10" t="s">
        <v>8</v>
      </c>
      <c r="E35" s="12">
        <f>10000+100000+600000+2490000+800000</f>
        <v>4000000</v>
      </c>
      <c r="F35" s="12">
        <v>3999248</v>
      </c>
      <c r="G35" s="22">
        <f t="shared" si="3"/>
        <v>752</v>
      </c>
      <c r="H35" s="42"/>
    </row>
    <row r="36" spans="1:10" x14ac:dyDescent="0.25">
      <c r="A36" s="39"/>
      <c r="B36" s="19" t="s">
        <v>14</v>
      </c>
      <c r="C36" s="13" t="s">
        <v>42</v>
      </c>
      <c r="D36" s="11" t="s">
        <v>10</v>
      </c>
      <c r="E36" s="12">
        <f>1000000+3800000+200000</f>
        <v>5000000</v>
      </c>
      <c r="F36" s="12">
        <v>5000000</v>
      </c>
      <c r="G36" s="22">
        <f t="shared" si="3"/>
        <v>0</v>
      </c>
      <c r="H36" s="42"/>
    </row>
    <row r="37" spans="1:10" x14ac:dyDescent="0.25">
      <c r="A37" s="39"/>
      <c r="B37" s="19" t="s">
        <v>34</v>
      </c>
      <c r="C37" s="13" t="s">
        <v>25</v>
      </c>
      <c r="D37" s="10" t="s">
        <v>8</v>
      </c>
      <c r="E37" s="12">
        <v>5250000</v>
      </c>
      <c r="F37" s="12">
        <v>5239873</v>
      </c>
      <c r="G37" s="22">
        <f t="shared" si="3"/>
        <v>10127</v>
      </c>
      <c r="H37" s="42"/>
      <c r="J37" s="2"/>
    </row>
    <row r="38" spans="1:10" x14ac:dyDescent="0.25">
      <c r="A38" s="39"/>
      <c r="B38" s="19" t="s">
        <v>14</v>
      </c>
      <c r="C38" s="13" t="s">
        <v>47</v>
      </c>
      <c r="D38" s="10" t="s">
        <v>8</v>
      </c>
      <c r="E38" s="12">
        <f>1090000+300000+4060000</f>
        <v>5450000</v>
      </c>
      <c r="F38" s="12">
        <v>5449552</v>
      </c>
      <c r="G38" s="22">
        <f>E38-F38</f>
        <v>448</v>
      </c>
      <c r="H38" s="42"/>
    </row>
    <row r="39" spans="1:10" x14ac:dyDescent="0.25">
      <c r="A39" s="39"/>
      <c r="B39" s="19" t="s">
        <v>34</v>
      </c>
      <c r="C39" s="13" t="s">
        <v>44</v>
      </c>
      <c r="D39" s="10" t="s">
        <v>8</v>
      </c>
      <c r="E39" s="12">
        <f>150000+600000</f>
        <v>750000</v>
      </c>
      <c r="F39" s="12">
        <v>729190</v>
      </c>
      <c r="G39" s="22">
        <f t="shared" ref="G39:G42" si="4">E39-F39</f>
        <v>20810</v>
      </c>
      <c r="H39" s="42"/>
    </row>
    <row r="40" spans="1:10" x14ac:dyDescent="0.25">
      <c r="A40" s="39"/>
      <c r="B40" s="19" t="s">
        <v>43</v>
      </c>
      <c r="C40" s="13" t="s">
        <v>44</v>
      </c>
      <c r="D40" s="10" t="s">
        <v>8</v>
      </c>
      <c r="E40" s="12">
        <f>3500000+150000</f>
        <v>3650000</v>
      </c>
      <c r="F40" s="12">
        <v>3650000</v>
      </c>
      <c r="G40" s="22">
        <f t="shared" si="4"/>
        <v>0</v>
      </c>
      <c r="H40" s="42"/>
    </row>
    <row r="41" spans="1:10" ht="21.75" thickBot="1" x14ac:dyDescent="0.3">
      <c r="A41" s="51"/>
      <c r="B41" s="23" t="s">
        <v>43</v>
      </c>
      <c r="C41" s="24" t="s">
        <v>45</v>
      </c>
      <c r="D41" s="25" t="s">
        <v>8</v>
      </c>
      <c r="E41" s="28">
        <f>1750000+600000</f>
        <v>2350000</v>
      </c>
      <c r="F41" s="28">
        <v>2344348</v>
      </c>
      <c r="G41" s="29">
        <f t="shared" si="4"/>
        <v>5652</v>
      </c>
      <c r="H41" s="50"/>
    </row>
    <row r="42" spans="1:10" x14ac:dyDescent="0.25">
      <c r="A42" s="38" t="s">
        <v>46</v>
      </c>
      <c r="B42" s="18" t="s">
        <v>14</v>
      </c>
      <c r="C42" s="14" t="s">
        <v>22</v>
      </c>
      <c r="D42" s="33" t="s">
        <v>10</v>
      </c>
      <c r="E42" s="9">
        <f>1610000+870000+520000-520000</f>
        <v>2480000</v>
      </c>
      <c r="F42" s="9">
        <v>2478786</v>
      </c>
      <c r="G42" s="21">
        <f t="shared" si="4"/>
        <v>1214</v>
      </c>
      <c r="H42" s="41">
        <f>SUM(F42:F49)</f>
        <v>20424699</v>
      </c>
    </row>
    <row r="43" spans="1:10" x14ac:dyDescent="0.25">
      <c r="A43" s="39"/>
      <c r="B43" s="19" t="s">
        <v>14</v>
      </c>
      <c r="C43" s="31"/>
      <c r="D43" s="32" t="s">
        <v>10</v>
      </c>
      <c r="E43" s="30">
        <v>520000</v>
      </c>
      <c r="F43" s="16"/>
      <c r="G43" s="34"/>
      <c r="H43" s="42"/>
    </row>
    <row r="44" spans="1:10" x14ac:dyDescent="0.25">
      <c r="A44" s="39"/>
      <c r="B44" s="19" t="s">
        <v>43</v>
      </c>
      <c r="C44" s="13" t="s">
        <v>36</v>
      </c>
      <c r="D44" s="10" t="s">
        <v>8</v>
      </c>
      <c r="E44" s="12">
        <v>4100000</v>
      </c>
      <c r="F44" s="12">
        <v>4095443</v>
      </c>
      <c r="G44" s="22">
        <f>E44-F44</f>
        <v>4557</v>
      </c>
      <c r="H44" s="42"/>
    </row>
    <row r="45" spans="1:10" x14ac:dyDescent="0.25">
      <c r="A45" s="39"/>
      <c r="B45" s="19" t="s">
        <v>15</v>
      </c>
      <c r="C45" s="13" t="s">
        <v>48</v>
      </c>
      <c r="D45" s="11" t="s">
        <v>10</v>
      </c>
      <c r="E45" s="12">
        <f>4500000+500000+4100000</f>
        <v>9100000</v>
      </c>
      <c r="F45" s="12">
        <v>8907868</v>
      </c>
      <c r="G45" s="22">
        <f>E45-F45</f>
        <v>192132</v>
      </c>
      <c r="H45" s="42"/>
    </row>
    <row r="46" spans="1:10" x14ac:dyDescent="0.25">
      <c r="A46" s="39"/>
      <c r="B46" s="19" t="s">
        <v>15</v>
      </c>
      <c r="C46" s="13" t="s">
        <v>49</v>
      </c>
      <c r="D46" s="11" t="s">
        <v>10</v>
      </c>
      <c r="E46" s="12">
        <f>400000+500000+4100000</f>
        <v>5000000</v>
      </c>
      <c r="F46" s="12">
        <v>4942602</v>
      </c>
      <c r="G46" s="22">
        <f>E46-F46</f>
        <v>57398</v>
      </c>
      <c r="H46" s="42"/>
    </row>
    <row r="47" spans="1:10" x14ac:dyDescent="0.25">
      <c r="A47" s="39"/>
      <c r="B47" s="19" t="s">
        <v>43</v>
      </c>
      <c r="C47" s="13" t="s">
        <v>50</v>
      </c>
      <c r="D47" s="10" t="s">
        <v>8</v>
      </c>
      <c r="E47" s="12">
        <f>890000+3910000</f>
        <v>4800000</v>
      </c>
      <c r="F47" s="16"/>
      <c r="G47" s="34"/>
      <c r="H47" s="42"/>
    </row>
    <row r="48" spans="1:10" x14ac:dyDescent="0.25">
      <c r="A48" s="39"/>
      <c r="B48" s="19" t="s">
        <v>34</v>
      </c>
      <c r="C48" s="13" t="s">
        <v>50</v>
      </c>
      <c r="D48" s="10" t="s">
        <v>8</v>
      </c>
      <c r="E48" s="12">
        <v>220000</v>
      </c>
      <c r="F48" s="16"/>
      <c r="G48" s="34"/>
      <c r="H48" s="42"/>
    </row>
    <row r="49" spans="1:8" ht="21.75" thickBot="1" x14ac:dyDescent="0.3">
      <c r="A49" s="40"/>
      <c r="B49" s="20" t="s">
        <v>15</v>
      </c>
      <c r="C49" s="15" t="s">
        <v>51</v>
      </c>
      <c r="D49" s="36" t="s">
        <v>8</v>
      </c>
      <c r="E49" s="17">
        <f>2200000+700000+1350000</f>
        <v>4250000</v>
      </c>
      <c r="F49" s="35"/>
      <c r="G49" s="37"/>
      <c r="H49" s="43"/>
    </row>
  </sheetData>
  <autoFilter ref="A1:H24" xr:uid="{00000000-0009-0000-0000-000000000000}"/>
  <dataConsolidate/>
  <mergeCells count="8">
    <mergeCell ref="A42:A49"/>
    <mergeCell ref="H42:H49"/>
    <mergeCell ref="H2:H11"/>
    <mergeCell ref="A2:A11"/>
    <mergeCell ref="A12:A28"/>
    <mergeCell ref="H12:H28"/>
    <mergeCell ref="A29:A41"/>
    <mergeCell ref="H29:H41"/>
  </mergeCells>
  <phoneticPr fontId="3" type="noConversion"/>
  <printOptions horizontalCentered="1" verticalCentered="1"/>
  <pageMargins left="0" right="0" top="0" bottom="0" header="0" footer="0"/>
  <pageSetup paperSize="9" scale="44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1403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2024-12-08T09:13:34Z</dcterms:modified>
</cp:coreProperties>
</file>