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zagros1\Purchasing &amp; Logestics Sharing$\"/>
    </mc:Choice>
  </mc:AlternateContent>
  <xr:revisionPtr revIDLastSave="0" documentId="13_ncr:1_{1BA36A7F-DD69-4F23-9954-C6ABF0F7DB09}" xr6:coauthVersionLast="47" xr6:coauthVersionMax="47" xr10:uidLastSave="{00000000-0000-0000-0000-000000000000}"/>
  <bookViews>
    <workbookView xWindow="-120" yWindow="-120" windowWidth="24240" windowHeight="13140" tabRatio="810" activeTab="8" xr2:uid="{00000000-000D-0000-FFFF-FFFF00000000}"/>
  </bookViews>
  <sheets>
    <sheet name="گزارش سود و زیان" sheetId="8" r:id="rId1"/>
    <sheet name="گزارش تولید" sheetId="1" r:id="rId2"/>
    <sheet name="تولید 2" sheetId="15" r:id="rId3"/>
    <sheet name="توقفات و تعمیرات" sheetId="16" r:id="rId4"/>
    <sheet name="انرژی محصول1" sheetId="13" r:id="rId5"/>
    <sheet name="انرژی کل مجتمع" sheetId="14" r:id="rId6"/>
    <sheet name="گزارش خوراک و مواد اولیه اصلی" sheetId="2" r:id="rId7"/>
    <sheet name="عملکرد فروش" sheetId="11" r:id="rId8"/>
    <sheet name="گزارش مناقصات و مزایده" sheetId="12" r:id="rId9"/>
    <sheet name="گزارش منابع انسانی" sheetId="6" r:id="rId10"/>
    <sheet name="گزارش HSE" sheetId="7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">#N/A</definedName>
    <definedName name="aa" localSheetId="3">#REF!</definedName>
    <definedName name="aa" localSheetId="2">#REF!</definedName>
    <definedName name="aa">#REF!</definedName>
    <definedName name="AAActual">OFFSET('[1]Projects %C.m'!$H$74,0,'[1]Projects %C.m'!$J$78,1,'[1]Projects %C.m'!$J$80)</definedName>
    <definedName name="AActual">OFFSET('[1]Projects %C.m'!#REF!,0,'[1]Projects %C.m'!$J$78,1,'[1]Projects %C.m'!$J$80)</definedName>
    <definedName name="ada" localSheetId="3">#REF!</definedName>
    <definedName name="ada" localSheetId="2">#REF!</definedName>
    <definedName name="ada">#REF!</definedName>
    <definedName name="B">#N/A</definedName>
    <definedName name="BD">INDIRECT("'اطلاعات اولیه'!$J$34:$J" &amp; (33+'[2]اطلاعات اولیه'!$J$32))</definedName>
    <definedName name="BT">INDIRECT("'اطلاعات اولیه'!$L$34:$L" &amp; (33+'[2]اطلاعات اولیه'!$L$32))</definedName>
    <definedName name="DDate">OFFSET('[1]Projects %C.m'!$H$3,0,'[1]Projects %C.m'!$J$78,1,'[1]Projects %C.m'!$J$80)</definedName>
    <definedName name="ddd" localSheetId="3">#REF!</definedName>
    <definedName name="ddd" localSheetId="2">#REF!</definedName>
    <definedName name="ddd">#REF!</definedName>
    <definedName name="dollar">[3]expenses!$L$5</definedName>
    <definedName name="dollarinflation">0.05</definedName>
    <definedName name="DPK">INDIRECT("'اطلاعات اولیه'!$H$34:$H" &amp; (93-COUNTIF('[2]اطلاعات اولیه'!$C$34:$C$93,"")))</definedName>
    <definedName name="escalation" localSheetId="3">'[4]Cost &amp; Profit'!$C$24-[0]!inflation</definedName>
    <definedName name="escalation" localSheetId="2">'[4]Cost &amp; Profit'!$C$24-[0]!inflation</definedName>
    <definedName name="escalation">'[4]Cost &amp; Profit'!$C$24-[0]!inflation</definedName>
    <definedName name="euro">11250</definedName>
    <definedName name="GGG" localSheetId="3">#REF!</definedName>
    <definedName name="GGG" localSheetId="2">#REF!</definedName>
    <definedName name="GGG">#REF!</definedName>
    <definedName name="inflation">'[4]General Spec'!$C$23</definedName>
    <definedName name="LK" localSheetId="3">#REF!</definedName>
    <definedName name="LK" localSheetId="2">#REF!</definedName>
    <definedName name="LK">#REF!</definedName>
    <definedName name="lkkjj">#REF!</definedName>
    <definedName name="llll">#REF!</definedName>
    <definedName name="MONTHLY_PROGRESS_REPORT_AS_OF" localSheetId="3">[5]Sheet1!#REF!</definedName>
    <definedName name="MONTHLY_PROGRESS_REPORT_AS_OF">[5]Sheet1!#REF!</definedName>
    <definedName name="pic_1">"Picture 1"</definedName>
    <definedName name="pic_2">"Picture2"</definedName>
    <definedName name="pic_3">"Picture3"</definedName>
    <definedName name="pic_4">"Picture4"</definedName>
    <definedName name="pic_5">"Picture5"</definedName>
    <definedName name="pic_6">"Picture6"</definedName>
    <definedName name="picture">INDIRECT('[2]اطلاعات پروژه'!$G$23)</definedName>
    <definedName name="PPlan">OFFSET('[1]Projects %C.m'!#REF!,0,'[1]Projects %C.m'!$J$78,1,'[1]Projects %C.m'!$J$80)</definedName>
    <definedName name="PPPlan">OFFSET('[1]Projects %C.m'!$H$55,0,'[1]Projects %C.m'!$J$78,1,'[1]Projects %C.m'!$J$80)</definedName>
    <definedName name="price">#N/A</definedName>
    <definedName name="_xlnm.Print_Area" localSheetId="3">'توقفات و تعمیرات'!$A$1:$J$30</definedName>
    <definedName name="_xlnm.Print_Area" localSheetId="2">'تولید 2'!$B$1:$Q$12</definedName>
    <definedName name="_xlnm.Print_Area" localSheetId="7">'عملکرد فروش'!$A$1:$N$104</definedName>
    <definedName name="_xlnm.Print_Area" localSheetId="8">'گزارش مناقصات و مزایده'!$A$1:$K$21</definedName>
    <definedName name="ProgressBarCategory">INDIRECT("'اطلاعات اولیه'!$I$34:$I" &amp; (33+'[2]اطلاعات اولیه'!$I$32))</definedName>
    <definedName name="ProjectList">INDIRECT("'اطلاعات پروژه'!C3:C" &amp; COUNTA('[2]اطلاعات پروژه'!$C$3:$C$27)+2)</definedName>
    <definedName name="ratio">0.5</definedName>
    <definedName name="rp">0</definedName>
    <definedName name="s.c">#REF!</definedName>
    <definedName name="VD">INDIRECT("'اطلاعات اولیه'!$K$34:$K" &amp; (33+'[2]اطلاعات اولیه'!$K$32))</definedName>
    <definedName name="VT">INDIRECT("'اطلاعات اولیه'!$M$34:$M" &amp; (33+'[2]اطلاعات اولیه'!$M$32))</definedName>
    <definedName name="ال">#REF!</definedName>
    <definedName name="اللل">[5]Sheet1!#REF!</definedName>
    <definedName name="ت">#REF!</definedName>
    <definedName name="توقفات">#REF!</definedName>
    <definedName name="ح">[5]Sheet1!#REF!</definedName>
    <definedName name="غ3">[6]WEEKLY1!$C$6</definedName>
    <definedName name="ل" localSheetId="3">#REF!</definedName>
    <definedName name="ل" localSheetId="2">#REF!</definedName>
    <definedName name="ل">#REF!</definedName>
    <definedName name="م78" localSheetId="3">#REF!</definedName>
    <definedName name="م78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1" l="1"/>
  <c r="I5" i="11"/>
  <c r="M22" i="8"/>
  <c r="J22" i="8"/>
  <c r="M20" i="8"/>
  <c r="J20" i="8"/>
  <c r="M19" i="8"/>
  <c r="J19" i="8"/>
  <c r="M17" i="8"/>
  <c r="J17" i="8"/>
  <c r="M16" i="8"/>
  <c r="J16" i="8"/>
  <c r="M15" i="8"/>
  <c r="J15" i="8"/>
  <c r="M13" i="8"/>
  <c r="J13" i="8"/>
  <c r="M12" i="8"/>
  <c r="J12" i="8"/>
  <c r="M11" i="8"/>
  <c r="J11" i="8"/>
  <c r="M10" i="8"/>
  <c r="J10" i="8"/>
  <c r="M9" i="8"/>
  <c r="J9" i="8"/>
  <c r="L8" i="8"/>
  <c r="L14" i="8" s="1"/>
  <c r="L18" i="8" s="1"/>
  <c r="L21" i="8" s="1"/>
  <c r="L23" i="8" s="1"/>
  <c r="K8" i="8"/>
  <c r="I8" i="8"/>
  <c r="I14" i="8" s="1"/>
  <c r="I18" i="8" s="1"/>
  <c r="I21" i="8" s="1"/>
  <c r="I23" i="8" s="1"/>
  <c r="H8" i="8"/>
  <c r="G8" i="8"/>
  <c r="G14" i="8" s="1"/>
  <c r="G18" i="8" s="1"/>
  <c r="G21" i="8" s="1"/>
  <c r="G23" i="8" s="1"/>
  <c r="F8" i="8"/>
  <c r="F14" i="8" s="1"/>
  <c r="F18" i="8" s="1"/>
  <c r="F21" i="8" s="1"/>
  <c r="F23" i="8" s="1"/>
  <c r="E8" i="8"/>
  <c r="E14" i="8" s="1"/>
  <c r="E18" i="8" s="1"/>
  <c r="E21" i="8" s="1"/>
  <c r="E23" i="8" s="1"/>
  <c r="M7" i="8"/>
  <c r="J7" i="8"/>
  <c r="M6" i="8"/>
  <c r="J6" i="8"/>
  <c r="I102" i="11"/>
  <c r="C102" i="11"/>
  <c r="E28" i="16"/>
  <c r="F28" i="16" s="1"/>
  <c r="K40" i="11"/>
  <c r="I40" i="11"/>
  <c r="K39" i="11"/>
  <c r="I39" i="11"/>
  <c r="K38" i="11"/>
  <c r="I38" i="11"/>
  <c r="J38" i="11" s="1"/>
  <c r="K37" i="11"/>
  <c r="K44" i="11" s="1"/>
  <c r="I37" i="11"/>
  <c r="I44" i="11" s="1"/>
  <c r="H44" i="11"/>
  <c r="F44" i="11"/>
  <c r="E44" i="11"/>
  <c r="C44" i="11"/>
  <c r="H43" i="11"/>
  <c r="F43" i="11"/>
  <c r="E43" i="11"/>
  <c r="C43" i="11"/>
  <c r="G40" i="11"/>
  <c r="G39" i="11"/>
  <c r="G38" i="11"/>
  <c r="G37" i="11"/>
  <c r="D40" i="11"/>
  <c r="D39" i="11"/>
  <c r="D38" i="11"/>
  <c r="D37" i="11"/>
  <c r="H14" i="8" l="1"/>
  <c r="J8" i="8"/>
  <c r="K14" i="8"/>
  <c r="M8" i="8"/>
  <c r="J39" i="11"/>
  <c r="J40" i="11"/>
  <c r="I43" i="11"/>
  <c r="J37" i="11"/>
  <c r="K43" i="11"/>
  <c r="G54" i="13"/>
  <c r="G55" i="13" s="1"/>
  <c r="H47" i="13"/>
  <c r="I47" i="13" s="1"/>
  <c r="H46" i="13"/>
  <c r="I46" i="13" s="1"/>
  <c r="H45" i="13"/>
  <c r="I45" i="13" s="1"/>
  <c r="H44" i="13"/>
  <c r="I44" i="13" s="1"/>
  <c r="H37" i="13"/>
  <c r="I37" i="13" s="1"/>
  <c r="H36" i="13"/>
  <c r="I36" i="13" s="1"/>
  <c r="H35" i="13"/>
  <c r="I35" i="13" s="1"/>
  <c r="H34" i="13"/>
  <c r="H33" i="13"/>
  <c r="I33" i="13" s="1"/>
  <c r="H22" i="13"/>
  <c r="G22" i="13"/>
  <c r="I17" i="13"/>
  <c r="I16" i="13"/>
  <c r="I22" i="13" s="1"/>
  <c r="J15" i="13"/>
  <c r="J10" i="13"/>
  <c r="J7" i="13"/>
  <c r="I7" i="13"/>
  <c r="K18" i="8" l="1"/>
  <c r="M14" i="8"/>
  <c r="H18" i="8"/>
  <c r="J14" i="8"/>
  <c r="J34" i="13"/>
  <c r="J22" i="13"/>
  <c r="J33" i="13"/>
  <c r="J35" i="13"/>
  <c r="J36" i="13"/>
  <c r="J37" i="13"/>
  <c r="J44" i="13"/>
  <c r="J45" i="13"/>
  <c r="J46" i="13"/>
  <c r="J47" i="13"/>
  <c r="H21" i="8" l="1"/>
  <c r="J18" i="8"/>
  <c r="K21" i="8"/>
  <c r="M18" i="8"/>
  <c r="H10" i="6"/>
  <c r="G10" i="6"/>
  <c r="F10" i="6"/>
  <c r="E10" i="6"/>
  <c r="D10" i="6"/>
  <c r="H36" i="11"/>
  <c r="H35" i="11"/>
  <c r="F36" i="11"/>
  <c r="F35" i="11"/>
  <c r="E36" i="11"/>
  <c r="E35" i="11"/>
  <c r="C36" i="11"/>
  <c r="C35" i="11"/>
  <c r="K32" i="11"/>
  <c r="I32" i="11"/>
  <c r="J32" i="11" s="1"/>
  <c r="K31" i="11"/>
  <c r="I31" i="11"/>
  <c r="K30" i="11"/>
  <c r="I30" i="11"/>
  <c r="K29" i="11"/>
  <c r="K36" i="11" s="1"/>
  <c r="I29" i="11"/>
  <c r="I35" i="11" s="1"/>
  <c r="D32" i="11"/>
  <c r="D31" i="11"/>
  <c r="D30" i="11"/>
  <c r="D29" i="11"/>
  <c r="G32" i="11"/>
  <c r="G31" i="11"/>
  <c r="G30" i="11"/>
  <c r="G29" i="11"/>
  <c r="K23" i="8" l="1"/>
  <c r="M23" i="8" s="1"/>
  <c r="M21" i="8"/>
  <c r="H23" i="8"/>
  <c r="J23" i="8" s="1"/>
  <c r="J21" i="8"/>
  <c r="J30" i="11"/>
  <c r="J29" i="11"/>
  <c r="K35" i="11"/>
  <c r="J31" i="11"/>
  <c r="I36" i="11"/>
  <c r="K21" i="11" l="1"/>
  <c r="D21" i="11"/>
  <c r="Q7" i="2" l="1"/>
  <c r="H28" i="11"/>
  <c r="F28" i="11"/>
  <c r="E28" i="11"/>
  <c r="C28" i="11"/>
  <c r="H27" i="11"/>
  <c r="F27" i="11"/>
  <c r="E27" i="11"/>
  <c r="C27" i="11"/>
  <c r="K24" i="11"/>
  <c r="I24" i="11"/>
  <c r="K23" i="11"/>
  <c r="I23" i="11"/>
  <c r="K22" i="11"/>
  <c r="I22" i="11"/>
  <c r="K27" i="11"/>
  <c r="I21" i="11"/>
  <c r="I27" i="11" s="1"/>
  <c r="G24" i="11"/>
  <c r="G23" i="11"/>
  <c r="G22" i="11"/>
  <c r="G21" i="11"/>
  <c r="D24" i="11"/>
  <c r="D23" i="11"/>
  <c r="D22" i="11"/>
  <c r="H20" i="11"/>
  <c r="F20" i="11"/>
  <c r="E20" i="11"/>
  <c r="C20" i="11"/>
  <c r="H19" i="11"/>
  <c r="F19" i="11"/>
  <c r="E19" i="11"/>
  <c r="C19" i="11"/>
  <c r="K16" i="11"/>
  <c r="I16" i="11"/>
  <c r="J16" i="11" s="1"/>
  <c r="G16" i="11"/>
  <c r="D16" i="11"/>
  <c r="K15" i="11"/>
  <c r="I15" i="11"/>
  <c r="J15" i="11" s="1"/>
  <c r="G15" i="11"/>
  <c r="D15" i="11"/>
  <c r="K14" i="11"/>
  <c r="I14" i="11"/>
  <c r="J14" i="11" s="1"/>
  <c r="G14" i="11"/>
  <c r="D14" i="11"/>
  <c r="K13" i="11"/>
  <c r="G13" i="11"/>
  <c r="D13" i="11"/>
  <c r="I20" i="11" l="1"/>
  <c r="I19" i="11"/>
  <c r="K20" i="11"/>
  <c r="K19" i="11"/>
  <c r="I28" i="11"/>
  <c r="K28" i="11"/>
  <c r="J21" i="11"/>
  <c r="J24" i="11"/>
  <c r="J22" i="11"/>
  <c r="J23" i="11"/>
  <c r="J13" i="11"/>
  <c r="F102" i="11" l="1"/>
  <c r="S4" i="1"/>
  <c r="S5" i="1" s="1"/>
  <c r="R4" i="1"/>
  <c r="R5" i="1" s="1"/>
  <c r="Q4" i="1"/>
  <c r="Q5" i="1" s="1"/>
  <c r="G5" i="1"/>
  <c r="H5" i="1"/>
  <c r="I5" i="1"/>
  <c r="J5" i="1"/>
  <c r="K5" i="1"/>
  <c r="L5" i="1"/>
  <c r="M5" i="1"/>
  <c r="N5" i="1"/>
  <c r="O5" i="1"/>
  <c r="P5" i="1"/>
  <c r="F5" i="1"/>
  <c r="AH6" i="2"/>
  <c r="AH5" i="2"/>
  <c r="AF6" i="2"/>
  <c r="AF5" i="2"/>
  <c r="AE6" i="2"/>
  <c r="AE5" i="2"/>
  <c r="AC6" i="2"/>
  <c r="AC5" i="2"/>
  <c r="Z7" i="2" l="1"/>
  <c r="W7" i="2"/>
  <c r="Y7" i="2"/>
  <c r="U6" i="2"/>
  <c r="U5" i="2"/>
  <c r="S7" i="2"/>
  <c r="R6" i="2"/>
  <c r="R5" i="2"/>
  <c r="X7" i="2" l="1"/>
  <c r="AE7" i="2"/>
  <c r="R7" i="2"/>
  <c r="E12" i="11"/>
  <c r="E11" i="11"/>
  <c r="C12" i="11"/>
  <c r="C11" i="11"/>
  <c r="AB7" i="2" l="1"/>
  <c r="AA7" i="2" s="1"/>
  <c r="V7" i="2"/>
  <c r="T7" i="2"/>
  <c r="P7" i="2"/>
  <c r="N7" i="2"/>
  <c r="O7" i="2" s="1"/>
  <c r="M7" i="2"/>
  <c r="K7" i="2"/>
  <c r="L7" i="2" s="1"/>
  <c r="J7" i="2"/>
  <c r="H7" i="2"/>
  <c r="I7" i="2" s="1"/>
  <c r="G7" i="2"/>
  <c r="E7" i="2"/>
  <c r="F7" i="2" s="1"/>
  <c r="AA6" i="2"/>
  <c r="AG6" i="2" s="1"/>
  <c r="X6" i="2"/>
  <c r="AD6" i="2" s="1"/>
  <c r="O6" i="2"/>
  <c r="L6" i="2"/>
  <c r="I6" i="2"/>
  <c r="F6" i="2"/>
  <c r="AA5" i="2"/>
  <c r="AG5" i="2" s="1"/>
  <c r="X5" i="2"/>
  <c r="AD5" i="2" s="1"/>
  <c r="O5" i="2"/>
  <c r="L5" i="2"/>
  <c r="I5" i="2"/>
  <c r="F5" i="2"/>
  <c r="AH7" i="2" l="1"/>
  <c r="AF7" i="2"/>
  <c r="U7" i="2"/>
  <c r="AG7" i="2" s="1"/>
  <c r="AC7" i="2"/>
  <c r="AD7" i="2"/>
  <c r="H12" i="11"/>
  <c r="H11" i="11"/>
  <c r="F12" i="11"/>
  <c r="F11" i="11"/>
  <c r="K8" i="11"/>
  <c r="K7" i="11"/>
  <c r="K6" i="11"/>
  <c r="I8" i="11"/>
  <c r="I7" i="11"/>
  <c r="J7" i="11" s="1"/>
  <c r="I6" i="11"/>
  <c r="I11" i="11"/>
  <c r="K5" i="11"/>
  <c r="G8" i="11"/>
  <c r="G7" i="11"/>
  <c r="G6" i="11"/>
  <c r="G5" i="11"/>
  <c r="K11" i="11" l="1"/>
  <c r="K102" i="11"/>
  <c r="J5" i="11"/>
  <c r="J6" i="11"/>
  <c r="K12" i="11"/>
  <c r="J8" i="11"/>
  <c r="I12" i="11"/>
  <c r="D8" i="11" l="1"/>
  <c r="D7" i="11"/>
  <c r="D6" i="11"/>
  <c r="D103" i="11" s="1"/>
  <c r="D5" i="11"/>
  <c r="D102" i="11" s="1"/>
  <c r="D104" i="11" l="1"/>
  <c r="Q9" i="15"/>
  <c r="M9" i="15"/>
  <c r="Q8" i="15"/>
  <c r="M8" i="15"/>
  <c r="Q7" i="15"/>
  <c r="Q6" i="15"/>
  <c r="M6" i="15"/>
  <c r="Q4" i="15"/>
  <c r="M4" i="15"/>
  <c r="E102" i="11" l="1"/>
  <c r="G102" i="11"/>
  <c r="H102" i="11"/>
  <c r="J102" i="11"/>
  <c r="C103" i="11"/>
  <c r="C104" i="11" s="1"/>
  <c r="E103" i="11"/>
  <c r="F103" i="11"/>
  <c r="F104" i="11" s="1"/>
  <c r="G103" i="11"/>
  <c r="H103" i="11"/>
  <c r="I103" i="11"/>
  <c r="J103" i="11"/>
  <c r="K103" i="11"/>
  <c r="K104" i="11" s="1"/>
  <c r="I104" i="11" l="1"/>
  <c r="J104" i="11"/>
  <c r="E104" i="11"/>
  <c r="G104" i="11"/>
  <c r="H104" i="11"/>
</calcChain>
</file>

<file path=xl/sharedStrings.xml><?xml version="1.0" encoding="utf-8"?>
<sst xmlns="http://schemas.openxmlformats.org/spreadsheetml/2006/main" count="722" uniqueCount="320">
  <si>
    <t>ماه مورد گزارش</t>
  </si>
  <si>
    <t>ظرفیت عملیاتی سالیانه</t>
  </si>
  <si>
    <t>ظرفیت اسمی سالیانه</t>
  </si>
  <si>
    <t>تولید واقعی سال 1400</t>
  </si>
  <si>
    <t>تجمعی تا پایان ماه مورد گزارش</t>
  </si>
  <si>
    <t>واحد سنجش</t>
  </si>
  <si>
    <t>ردیف</t>
  </si>
  <si>
    <t>مجموع</t>
  </si>
  <si>
    <t>مصرف واقعی سال 1400</t>
  </si>
  <si>
    <t>مقدار (تن)</t>
  </si>
  <si>
    <t>میانگین نرخ خرید (میلیون ریال/تن)</t>
  </si>
  <si>
    <t>مبلغ خرید (میلیون ریال)</t>
  </si>
  <si>
    <t>نام محصولات</t>
  </si>
  <si>
    <t>گزارش خوراک و مواد اولیه اصلی</t>
  </si>
  <si>
    <t>گزارش منابع انسانی</t>
  </si>
  <si>
    <t>عنوان</t>
  </si>
  <si>
    <t>تعداد کارکنان رسمی</t>
  </si>
  <si>
    <t>تعداد کارکنان قراردادی</t>
  </si>
  <si>
    <t>تعداد کارکنان با قرارداد ساعتی</t>
  </si>
  <si>
    <t>تعداد کارکنان مشاور</t>
  </si>
  <si>
    <t>تعداد کارکنان پیمانکاری</t>
  </si>
  <si>
    <t>جمع کارکنان</t>
  </si>
  <si>
    <t>سال 1400</t>
  </si>
  <si>
    <t>واقعی سال 1400</t>
  </si>
  <si>
    <t>تعداد جذب در ماه مورد گزارش</t>
  </si>
  <si>
    <t>تعداد خروج در ماه مورد گزارش</t>
  </si>
  <si>
    <t>تعداد کل حوادث</t>
  </si>
  <si>
    <t>سال 1401</t>
  </si>
  <si>
    <t>شبه حادثه</t>
  </si>
  <si>
    <t>جزئی</t>
  </si>
  <si>
    <t>ناتوان کننده موقت</t>
  </si>
  <si>
    <t>ناتوان کننده دائم</t>
  </si>
  <si>
    <t>منجر به مرگ</t>
  </si>
  <si>
    <t>تجمیعی از ابتدای سال مالی</t>
  </si>
  <si>
    <t>گزارش سود و زیان</t>
  </si>
  <si>
    <t>درآمدهای عملیاتی</t>
  </si>
  <si>
    <t>بهاي تمام شده درآمدهای عملیاتی</t>
  </si>
  <si>
    <t>سود ناخالص</t>
  </si>
  <si>
    <t>سود حاصل از سرمایه گذاری ها ـ عملیاتی</t>
  </si>
  <si>
    <t>هزينه هاي فروش، اداري و عمومي</t>
  </si>
  <si>
    <t>هزینه کاهش ارزش دریافتنی ها</t>
  </si>
  <si>
    <t>سایر درآمدها</t>
  </si>
  <si>
    <t>سایر هزینه ها</t>
  </si>
  <si>
    <t>سود ( زیان ) عملیاتی</t>
  </si>
  <si>
    <t>هزینه های مالی</t>
  </si>
  <si>
    <t>سایر درآمدهای غیرعملیاتی</t>
  </si>
  <si>
    <t>سایر هزینه های غیرعملیاتی</t>
  </si>
  <si>
    <t>سود عملیات در حال تداوم قبل از مالیات</t>
  </si>
  <si>
    <t>سود خالص در حال تداوم پس از مالیات</t>
  </si>
  <si>
    <t>سود خالص ( زیان ) عملیات متوقف شده</t>
  </si>
  <si>
    <t>واقعی</t>
  </si>
  <si>
    <t>بودجه</t>
  </si>
  <si>
    <t>شرح (ارقام به میلیون ریال)</t>
  </si>
  <si>
    <t xml:space="preserve">سود (زیان) خالص </t>
  </si>
  <si>
    <t>مالیات بر درآمد سال جاری</t>
  </si>
  <si>
    <t>مالیات بر درآمد سالهای قبل</t>
  </si>
  <si>
    <t>نسبت عملکرد واقعی به بودجه %</t>
  </si>
  <si>
    <t>تجمعی از ابتدای سال مالی</t>
  </si>
  <si>
    <t>نام خوراک و مواد اولیه اصلی مصرفی</t>
  </si>
  <si>
    <t>میانگین نرخ خرید</t>
  </si>
  <si>
    <t>مبلغ خرید</t>
  </si>
  <si>
    <t>مقدار</t>
  </si>
  <si>
    <t>واقعی سال 1401</t>
  </si>
  <si>
    <t>مصرف واقعی سال 1401</t>
  </si>
  <si>
    <t>سال 1402</t>
  </si>
  <si>
    <t>تولید واقعی سال 1401</t>
  </si>
  <si>
    <t>تولید  واقعی سال 1402</t>
  </si>
  <si>
    <t>برنامه تولید سال 1403</t>
  </si>
  <si>
    <t>تولید واقعی در سال 1403</t>
  </si>
  <si>
    <t>بودجه تولید در سال 1403</t>
  </si>
  <si>
    <t>نسبت عملکرد واقعی به بودجه تولید در سال 1403 (%)</t>
  </si>
  <si>
    <t>تولید در ماه مشابه سال قبل</t>
  </si>
  <si>
    <t>نسبت تولید در ماه مشابه سال قبل</t>
  </si>
  <si>
    <t>مصرف واقعی سال 1402</t>
  </si>
  <si>
    <t>برنامه مصرف سال 1403</t>
  </si>
  <si>
    <t>مصرف واقعی در سال 1403</t>
  </si>
  <si>
    <t>بودجه مصرف در سال 1403</t>
  </si>
  <si>
    <t>نسبت عملکرد واقعی به بودجه مصرف در سال 1403 (%)</t>
  </si>
  <si>
    <t>لوگوی شرکت</t>
  </si>
  <si>
    <t>نام محصول</t>
  </si>
  <si>
    <t>جمع توقفات در ماه</t>
  </si>
  <si>
    <t>مقیاس</t>
  </si>
  <si>
    <t>محصول اصلی / فرعی</t>
  </si>
  <si>
    <t>برنامه توقف ماه</t>
  </si>
  <si>
    <t>عملکرد در ماه جاری</t>
  </si>
  <si>
    <t>عملکرد تحقق از ابتدای سال تاکنون</t>
  </si>
  <si>
    <t>درصد تحقق برنامه ماه</t>
  </si>
  <si>
    <t>جمع توقفات در ماه مشابه سال قبل</t>
  </si>
  <si>
    <t>درصد تحقق ماه مشابه سال قبل</t>
  </si>
  <si>
    <t>درصد تحقق به برنامه تاکنون</t>
  </si>
  <si>
    <t>عنوان كلي</t>
  </si>
  <si>
    <t xml:space="preserve">برنامه </t>
  </si>
  <si>
    <t>عملکرد ماه</t>
  </si>
  <si>
    <t>توضیحات</t>
  </si>
  <si>
    <t xml:space="preserve"> توقفات *</t>
  </si>
  <si>
    <t>ساعات قابل دسترس جهت تولید</t>
  </si>
  <si>
    <t>ساعت</t>
  </si>
  <si>
    <t xml:space="preserve">توقفات برنامه ریزی شده </t>
  </si>
  <si>
    <t>توقفات پیش بینی نشده و اضطراري</t>
  </si>
  <si>
    <t>تعمیرات</t>
  </si>
  <si>
    <t xml:space="preserve">میزان تعمیرات برنامه ریزی شده </t>
  </si>
  <si>
    <t>نفر ساعت</t>
  </si>
  <si>
    <t>میزان تعمیرات پیش بینی نشده و اضطراری</t>
  </si>
  <si>
    <t xml:space="preserve">هزینه تعمیرات برنامه ریزی شده </t>
  </si>
  <si>
    <t>ميليون ريال</t>
  </si>
  <si>
    <t>هزینه تعمیرات پیش بینی نشده و اضطراری</t>
  </si>
  <si>
    <t>میلیون ریال</t>
  </si>
  <si>
    <t>توجه</t>
  </si>
  <si>
    <t>*  در توقفات، منظور جمع ساعات توقف کلیه واحدهای مجتمع  نمی باشد و تنها برایند ساعات توقفی که منجر به عدم تولید محصول نهایی گردیده است مورد نظر گزارش می باشد</t>
  </si>
  <si>
    <t>جمع</t>
  </si>
  <si>
    <t>اورهال ( Overhaul )</t>
  </si>
  <si>
    <t>تعمیرات تجهیزات ، ماشین آلات ، دستگاهها ومسائل فرآیندی و کیفیتی و ...</t>
  </si>
  <si>
    <t xml:space="preserve">عدم وجود سفارش </t>
  </si>
  <si>
    <t xml:space="preserve">کمبود قطعات یدکی </t>
  </si>
  <si>
    <t>کمبود و قطع یوتیلیتی</t>
  </si>
  <si>
    <t>کمبود و قطع خوراک ( مواد اوّليه )</t>
  </si>
  <si>
    <t>درصد تحقق برنامه</t>
  </si>
  <si>
    <t>برنامه</t>
  </si>
  <si>
    <t>عملکرد</t>
  </si>
  <si>
    <t xml:space="preserve">شرح عوامل توقف تولید </t>
  </si>
  <si>
    <t xml:space="preserve">محصول 1: </t>
  </si>
  <si>
    <t xml:space="preserve"> عوامل توقف (برای هریک از محصولات تهیه گردد)</t>
  </si>
  <si>
    <t>دلایل انحراف از بودجه</t>
  </si>
  <si>
    <t>درصد تحقق بودجه</t>
  </si>
  <si>
    <t>بودجه مصوب تجمعی در ماه گزارش</t>
  </si>
  <si>
    <t>فروش تجمعی  در ماه گزارش</t>
  </si>
  <si>
    <t>تجمعی</t>
  </si>
  <si>
    <t>درصد تغییرات نسبت به ماه مشابه سال 1402</t>
  </si>
  <si>
    <t>روش فروش مزایده/ بورس/.... به تفکیک</t>
  </si>
  <si>
    <t>نرخ جهانی محصول صادراتی
(نام منبع مورد استفاده ذکر شود)</t>
  </si>
  <si>
    <t>عملکرد مشابه سال 1401</t>
  </si>
  <si>
    <t>عملکرد مشابه سال 1402</t>
  </si>
  <si>
    <t>بودجه مصوب</t>
  </si>
  <si>
    <t>اسفند</t>
  </si>
  <si>
    <t>بهمن</t>
  </si>
  <si>
    <t xml:space="preserve">دی </t>
  </si>
  <si>
    <t>آذر</t>
  </si>
  <si>
    <t>آبان</t>
  </si>
  <si>
    <t>مهر</t>
  </si>
  <si>
    <t>شهریور</t>
  </si>
  <si>
    <t>مرداد</t>
  </si>
  <si>
    <t>تیر</t>
  </si>
  <si>
    <t>خرداد</t>
  </si>
  <si>
    <t>اردیبهشت</t>
  </si>
  <si>
    <t>فروردین</t>
  </si>
  <si>
    <t>تن</t>
  </si>
  <si>
    <t>واحد اندازه گیری</t>
  </si>
  <si>
    <t>دسته محصولات</t>
  </si>
  <si>
    <t>راهکارهای پیشنهادی</t>
  </si>
  <si>
    <t>دلایل انحراف از بودجه فروش</t>
  </si>
  <si>
    <t>نرخ تسعیر برای فروش صاراتی  (ریال) به تفکیک</t>
  </si>
  <si>
    <t>مبلغ فروش کل</t>
  </si>
  <si>
    <t>متوسط نرخ فروش کل</t>
  </si>
  <si>
    <t>حجم فروش کل</t>
  </si>
  <si>
    <t>مبلغ فروش صادراتی</t>
  </si>
  <si>
    <t>متوسط نرخ فروش صادراتی</t>
  </si>
  <si>
    <t>حجم فروش صادراتی</t>
  </si>
  <si>
    <t>مبلغ فروش داخلی</t>
  </si>
  <si>
    <t>متوسط نرخ فروش داخلی</t>
  </si>
  <si>
    <t>حجم فروش داخلی</t>
  </si>
  <si>
    <t>شاخص‌هاي بودجه</t>
  </si>
  <si>
    <t xml:space="preserve">نام شرکت: </t>
  </si>
  <si>
    <t>گزارش عملکرد فروش 1403 به تفکیک ماه</t>
  </si>
  <si>
    <t xml:space="preserve">گزارش عملکرد مناقصات و مزایدات( کمیسیون معاملات) در 1403 </t>
  </si>
  <si>
    <t xml:space="preserve">موضوع معامله </t>
  </si>
  <si>
    <t>شماره  و تاریخ صورتجلسه کمیسیون</t>
  </si>
  <si>
    <t>برآورد اولیه</t>
  </si>
  <si>
    <t>نام برنده</t>
  </si>
  <si>
    <t>مبلغ پیشنهادی برنده</t>
  </si>
  <si>
    <t>واقعی سال 1402</t>
  </si>
  <si>
    <t>برنامه سال 1403</t>
  </si>
  <si>
    <t>ماه مورد گزارش (سال 1403)</t>
  </si>
  <si>
    <t>GJ/TON</t>
  </si>
  <si>
    <t>شدت مصرف انرژی محصول1(SEC)</t>
  </si>
  <si>
    <t>kwh/TON</t>
  </si>
  <si>
    <t>شدت مصرف انرژی الکتریکی(Electrical SEC)</t>
  </si>
  <si>
    <t>شدت مصرف انرژی حرارتی (Termal SEC)</t>
  </si>
  <si>
    <t>GJ</t>
  </si>
  <si>
    <t>میزان انرژی مصرفی محصول  1</t>
  </si>
  <si>
    <t>نام و تعریف شاخص عملکرد انرژی</t>
  </si>
  <si>
    <t>شاخص های  عملکرد انرژی</t>
  </si>
  <si>
    <t>شاخص های عملکرد انرژی</t>
  </si>
  <si>
    <t>محصول 1</t>
  </si>
  <si>
    <t>میزان تولید</t>
  </si>
  <si>
    <t>سایر توضیحات:</t>
  </si>
  <si>
    <t>Nm3/ton</t>
  </si>
  <si>
    <t>مصرف اکسیژن به ازای هرتن تولید</t>
  </si>
  <si>
    <t>مصرف نیتروژن به ازای هرتن تولید</t>
  </si>
  <si>
    <t>مصرف هوای سرویس به ازای هرتن تولید</t>
  </si>
  <si>
    <t>مصرف هوای ابزار دقیق به ازای هرتن تولید</t>
  </si>
  <si>
    <t>درصد سهم در کل هزینه های یوتیلیتی</t>
  </si>
  <si>
    <t>هزینه هوا به ازای هرتن تولید (میلیون ریال)</t>
  </si>
  <si>
    <t>عملیاتی</t>
  </si>
  <si>
    <t>طراحی</t>
  </si>
  <si>
    <t>نرمال متر مكعب</t>
  </si>
  <si>
    <t xml:space="preserve">مقدار واقعی اکسیژن مصرفی </t>
  </si>
  <si>
    <t xml:space="preserve">مقدار واقعی  نیتروژن ( N2  ) مصرفی </t>
  </si>
  <si>
    <t xml:space="preserve">مقدار واقعی هوای سرویس ( Plant  Air - Service Air  ) </t>
  </si>
  <si>
    <t>مقدار واقعی هوای ابزار دقیق مصرفی ( Instrument Air  )</t>
  </si>
  <si>
    <t>مصارف هوا</t>
  </si>
  <si>
    <t>m3/ton</t>
  </si>
  <si>
    <t>مصرف آب تغذیه برج خنک کن به ازای هرتن تولید</t>
  </si>
  <si>
    <t>مصرف آب خنک کننده (Cooling Water) به ازای هرتن تولید</t>
  </si>
  <si>
    <t>مصرف آب تغذیه بویلر (BFW) به ازای هرتن تولید</t>
  </si>
  <si>
    <t>مصرف آب RO به ازای هرتن تولید</t>
  </si>
  <si>
    <t>مصرف آب DM به ازای هرتن تولید</t>
  </si>
  <si>
    <t>هزینه آب به ازای هرتن تولید (میلیون ریال)</t>
  </si>
  <si>
    <t>متر مكعب</t>
  </si>
  <si>
    <t xml:space="preserve">مقدار واقعی آب خامRaw Water    </t>
  </si>
  <si>
    <t>آب مصرفی در فضای سبز</t>
  </si>
  <si>
    <t>آب آتش نشانی ( Fire Water  )</t>
  </si>
  <si>
    <t>آب قابل شرب ( Potable Water  ) ، آب آشامیدنی</t>
  </si>
  <si>
    <t>مقدار واقعی آب تغذیه برج خنک کن (Cooling tower feed)</t>
  </si>
  <si>
    <t>مقدار واقعی آب تغذیه بویلر یا دیگ بخار (BFW)</t>
  </si>
  <si>
    <t>مقدار واقعی آب خنک کننده (Cooling Water)</t>
  </si>
  <si>
    <t>مقدار واقعی آب  اسمز معکوس ( RO  )</t>
  </si>
  <si>
    <t>مقدار واقعی آب بدون املاح ( DM Water  )</t>
  </si>
  <si>
    <t>مصارف آب</t>
  </si>
  <si>
    <t>هزینه بخار به ازای هرتن تولید (میلیون ریال)</t>
  </si>
  <si>
    <t>Ton/Ton</t>
  </si>
  <si>
    <t>مصرف بخار به ازای هرتن تولید</t>
  </si>
  <si>
    <t>مگاژول/تن</t>
  </si>
  <si>
    <t>آنتالپی مایع اشباع  بر اساس جدول</t>
  </si>
  <si>
    <t>ارزش حرارتی بخار فشار بالا براساس دما و فشار بر اساس جدول</t>
  </si>
  <si>
    <t xml:space="preserve">مقدار واقعی کندانس برگشتی، هدر رفت بخار ، بخار برگشتی ، میعان برگشتی ، تقطیر و . . . . </t>
  </si>
  <si>
    <t xml:space="preserve">مقدار واقعی بخار فشار پائین ( Low Pressure Steam  ) </t>
  </si>
  <si>
    <t xml:space="preserve">مقدار واقعی بخار فشار بالا ( High Pressure Steam  ) </t>
  </si>
  <si>
    <t>مصارف بخار</t>
  </si>
  <si>
    <t>هزینه گاز به ازای هرتن تولید (میلیون ریال)</t>
  </si>
  <si>
    <t>sm3/ton</t>
  </si>
  <si>
    <t>مصرف سوخت گاز به ازای هرتن تولید</t>
  </si>
  <si>
    <t>سایر</t>
  </si>
  <si>
    <t>استاندارد متر مكعب</t>
  </si>
  <si>
    <t>میزان واقعی مصرف شده برای گاز طبیعی ( Natural Gas )</t>
  </si>
  <si>
    <t>سوخت گازی</t>
  </si>
  <si>
    <t>مصارف سوخت گازی و مایع</t>
  </si>
  <si>
    <t>هزینه برق به ازای هرتن تولید (میلیون ریال)</t>
  </si>
  <si>
    <t>kwh/Ton</t>
  </si>
  <si>
    <t>مصرف برق به ازای هر تن تولید</t>
  </si>
  <si>
    <t>مگاوات</t>
  </si>
  <si>
    <t>برق راکتیو</t>
  </si>
  <si>
    <t>برق اکتیو</t>
  </si>
  <si>
    <t>مصارف انرژی الکتریکی</t>
  </si>
  <si>
    <t>محل تأمین</t>
  </si>
  <si>
    <t>بهای پرداختی (میلیون ریال)</t>
  </si>
  <si>
    <t>نرخ واحد قیمت (ریال)</t>
  </si>
  <si>
    <t>نسبت مصرف به دیماند</t>
  </si>
  <si>
    <t>مقدارکل مصرف</t>
  </si>
  <si>
    <t>دیماند</t>
  </si>
  <si>
    <t>واحد 
سنجش</t>
  </si>
  <si>
    <t xml:space="preserve">نوع مصارف انرژی و یوتیلیتی و میزان </t>
  </si>
  <si>
    <t>مصارف انرژی و یوتیلیتی</t>
  </si>
  <si>
    <t xml:space="preserve"> گزارش گيري ماهيانه انرژي </t>
  </si>
  <si>
    <t>کل مجتمع</t>
  </si>
  <si>
    <r>
      <t xml:space="preserve">محصول شماره 1 </t>
    </r>
    <r>
      <rPr>
        <b/>
        <sz val="14"/>
        <rFont val="B Titr"/>
        <charset val="178"/>
      </rPr>
      <t>برای هر محصول جداگانه تکمیل گردد</t>
    </r>
  </si>
  <si>
    <t>محل تأمین خارجی / داخلی</t>
  </si>
  <si>
    <t>محصول نهایی اصلی</t>
  </si>
  <si>
    <t>ظرفیت اسمی مصرف</t>
  </si>
  <si>
    <t>موجودی اول دوره</t>
  </si>
  <si>
    <t>موجودی پایان دوره</t>
  </si>
  <si>
    <t>برنامه مصرف ماه</t>
  </si>
  <si>
    <t>عملکرد مصرف در ماه جاری</t>
  </si>
  <si>
    <t>عملکرد مصرف از ابتدای سال تاکنون</t>
  </si>
  <si>
    <t>دریافت ماه</t>
  </si>
  <si>
    <t>درصد مصرف به ظرفیت اسمی</t>
  </si>
  <si>
    <t>درصد مصرف به برنامه ماه</t>
  </si>
  <si>
    <t>برنامه تاکنون</t>
  </si>
  <si>
    <t>مصرف تاکنون</t>
  </si>
  <si>
    <t>درصد مصرف تاکنون به ظرفیت اسمی تاکنون</t>
  </si>
  <si>
    <t>درصد مصرف تاکنون به برنامه تاکنون</t>
  </si>
  <si>
    <t>.</t>
  </si>
  <si>
    <t xml:space="preserve"> مواد شیمیایی مصرفی با اهمیت در کل مجتمع</t>
  </si>
  <si>
    <t>روند دریافت  مواد شیمیایی مصرفی با اهمیت در کل مجتمع</t>
  </si>
  <si>
    <t xml:space="preserve">نرخ آخرین خرید </t>
  </si>
  <si>
    <t>گزارش تولید ماهیانه</t>
  </si>
  <si>
    <t xml:space="preserve"> تعمیرات و نگهداری</t>
  </si>
  <si>
    <t>توقفات</t>
  </si>
  <si>
    <t>تاریخ  برگزاری مناقصه / مزایده</t>
  </si>
  <si>
    <t>روش برگزاری مناقصه
(تک مرحله ای یا               دو مرحله ای)</t>
  </si>
  <si>
    <t xml:space="preserve">شماره صورتجلسه تصویب هیات مدیره </t>
  </si>
  <si>
    <t>عملکرد سال 1403</t>
  </si>
  <si>
    <t>بودجه سال 1403</t>
  </si>
  <si>
    <t>نوع معامله مزایده/مناقصه
(محدود یا عمومی)/ تعدیلات/ ترک تشریفات</t>
  </si>
  <si>
    <t>سال 1403</t>
  </si>
  <si>
    <t>انواع قیر</t>
  </si>
  <si>
    <t>بورسی / تهاتری</t>
  </si>
  <si>
    <t>بورسی</t>
  </si>
  <si>
    <t>بورسی/ تهاتری</t>
  </si>
  <si>
    <t>بورسی/تهاتری</t>
  </si>
  <si>
    <t>VB</t>
  </si>
  <si>
    <t>ورق</t>
  </si>
  <si>
    <t xml:space="preserve">انواع قیر </t>
  </si>
  <si>
    <t xml:space="preserve">قیر فله </t>
  </si>
  <si>
    <t>-</t>
  </si>
  <si>
    <t>بشکه سازی</t>
  </si>
  <si>
    <t xml:space="preserve">بشکه </t>
  </si>
  <si>
    <t xml:space="preserve">نام واحد: مجتمع تولیدقیر  اصفهان شرکت نفت جی </t>
  </si>
  <si>
    <t>میزان تعمیرات پیشگیرانه برنامه ای</t>
  </si>
  <si>
    <t>میزان تعمیرات اصلاحی</t>
  </si>
  <si>
    <t xml:space="preserve">هزینه نفر ساعت </t>
  </si>
  <si>
    <t>قبوض گاز مربوط به تیر ماه تا کنون صادر نشده است</t>
  </si>
  <si>
    <t>قبوض برق مربوط به تیر ماه تاکنون صادر نشده است</t>
  </si>
  <si>
    <t>توزیع برق شهرستان</t>
  </si>
  <si>
    <t>شبکه سراسری گاز استان</t>
  </si>
  <si>
    <r>
      <t xml:space="preserve">گزارش </t>
    </r>
    <r>
      <rPr>
        <b/>
        <sz val="12"/>
        <color theme="1"/>
        <rFont val="Arial"/>
        <family val="2"/>
      </rPr>
      <t>HSE</t>
    </r>
  </si>
  <si>
    <t>خرید دستگاه آزمایشگاه جهت پایانه صادراتی چابهار</t>
  </si>
  <si>
    <t>عمومی</t>
  </si>
  <si>
    <t>1403/03/07</t>
  </si>
  <si>
    <t>تک مرحله ای</t>
  </si>
  <si>
    <t>31،500 یورو</t>
  </si>
  <si>
    <t>53،500 یورو</t>
  </si>
  <si>
    <t>وارش شیمی بهار</t>
  </si>
  <si>
    <t>سینا تک</t>
  </si>
  <si>
    <t>تسویه به صورت ریالی</t>
  </si>
  <si>
    <t>25،250 یورو</t>
  </si>
  <si>
    <t>49،500 یورو</t>
  </si>
  <si>
    <t>خرید  قطعات کمپرسور</t>
  </si>
  <si>
    <t>1403/05/28</t>
  </si>
  <si>
    <t>هوایار</t>
  </si>
  <si>
    <t>54.000.000.000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</si>
</sst>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#,###.0;[Red]\(#,###.0\);0"/>
    <numFmt numFmtId="165" formatCode="_-* #,##0_-;_-* #,##0\-;_-* &quot;-&quot;??_-;_-@_-"/>
    <numFmt numFmtId="166" formatCode="_-* #,##0.00_-;_-* #,##0.00\-;_-* &quot;-&quot;??_-;_-@_-"/>
    <numFmt numFmtId="167" formatCode="#,##0.00000"/>
    <numFmt numFmtId="168" formatCode="#,##0.0000"/>
    <numFmt numFmtId="169" formatCode="#,##0.000"/>
    <numFmt numFmtId="170" formatCode="#,##0.0"/>
    <numFmt numFmtId="171" formatCode="_(* #,##0_);_(* \(#,##0\);_(* &quot;-&quot;??_);_(@_)"/>
    <numFmt numFmtId="172" formatCode="#,##0_ ;\(#,##0\)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B Titr"/>
      <charset val="178"/>
    </font>
    <font>
      <b/>
      <sz val="22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b/>
      <sz val="10"/>
      <color theme="1"/>
      <name val="B Nazanin"/>
      <charset val="178"/>
    </font>
    <font>
      <b/>
      <sz val="12"/>
      <color theme="3"/>
      <name val="B Titr"/>
      <charset val="178"/>
    </font>
    <font>
      <b/>
      <sz val="12"/>
      <name val="B Mitra"/>
      <charset val="178"/>
    </font>
    <font>
      <sz val="14"/>
      <name val="B Mitra"/>
      <charset val="178"/>
    </font>
    <font>
      <sz val="12"/>
      <name val="B Mitra"/>
      <charset val="178"/>
    </font>
    <font>
      <b/>
      <sz val="18"/>
      <name val="B Nazanin"/>
      <charset val="178"/>
    </font>
    <font>
      <b/>
      <sz val="12"/>
      <name val="B Nazanin"/>
      <charset val="178"/>
    </font>
    <font>
      <b/>
      <sz val="16"/>
      <name val="B Nazanin"/>
      <charset val="178"/>
    </font>
    <font>
      <b/>
      <sz val="16"/>
      <color rgb="FF0070C0"/>
      <name val="B Titr"/>
      <charset val="178"/>
    </font>
    <font>
      <b/>
      <sz val="16"/>
      <color theme="3"/>
      <name val="B Titr"/>
      <charset val="178"/>
    </font>
    <font>
      <b/>
      <sz val="18"/>
      <color theme="1"/>
      <name val="B Nazanin"/>
      <charset val="178"/>
    </font>
    <font>
      <b/>
      <sz val="24"/>
      <color theme="1"/>
      <name val="B Nazanin"/>
      <charset val="178"/>
    </font>
    <font>
      <b/>
      <sz val="16"/>
      <color theme="0"/>
      <name val="B Nazanin"/>
      <charset val="178"/>
    </font>
    <font>
      <b/>
      <sz val="16"/>
      <color rgb="FFFF0000"/>
      <name val="B Nazanin"/>
      <charset val="178"/>
    </font>
    <font>
      <b/>
      <sz val="12"/>
      <color theme="1"/>
      <name val="B Mitra"/>
      <charset val="178"/>
    </font>
    <font>
      <b/>
      <sz val="20"/>
      <color theme="1"/>
      <name val="B Mitra"/>
      <charset val="178"/>
    </font>
    <font>
      <b/>
      <sz val="26"/>
      <color theme="3"/>
      <name val="B Titr"/>
      <charset val="178"/>
    </font>
    <font>
      <sz val="11"/>
      <color rgb="FF000000"/>
      <name val="Calibri"/>
      <family val="2"/>
      <scheme val="minor"/>
    </font>
    <font>
      <b/>
      <sz val="8"/>
      <color rgb="FF000000"/>
      <name val="B Nazanin"/>
      <charset val="178"/>
    </font>
    <font>
      <b/>
      <sz val="9"/>
      <color rgb="FF000000"/>
      <name val="B Nazanin"/>
      <charset val="178"/>
    </font>
    <font>
      <b/>
      <sz val="10"/>
      <color theme="1"/>
      <name val="B Mitra"/>
      <charset val="178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B0F0"/>
      <name val="B Mitra"/>
      <charset val="178"/>
    </font>
    <font>
      <b/>
      <sz val="10"/>
      <name val="B Mitra"/>
      <charset val="178"/>
    </font>
    <font>
      <b/>
      <sz val="10"/>
      <name val="B Nazanin"/>
      <charset val="178"/>
    </font>
    <font>
      <b/>
      <sz val="10"/>
      <color rgb="FF0000FF"/>
      <name val="B Nazanin"/>
      <charset val="178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B Titr"/>
      <charset val="178"/>
    </font>
    <font>
      <b/>
      <sz val="14"/>
      <name val="B Titr"/>
      <charset val="178"/>
    </font>
    <font>
      <b/>
      <sz val="24"/>
      <name val="B Titr"/>
      <charset val="178"/>
    </font>
    <font>
      <b/>
      <sz val="26"/>
      <name val="B Titr"/>
      <charset val="178"/>
    </font>
    <font>
      <sz val="10"/>
      <color theme="1"/>
      <name val="B Nazanin"/>
      <charset val="178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4"/>
      <color theme="0"/>
      <name val="B Nazanin"/>
      <charset val="178"/>
    </font>
    <font>
      <sz val="10"/>
      <name val="B Nazanin"/>
      <charset val="178"/>
    </font>
    <font>
      <b/>
      <sz val="14"/>
      <name val="B Mitra"/>
      <charset val="178"/>
    </font>
    <font>
      <sz val="12"/>
      <color theme="1"/>
      <name val="B Nazanin"/>
      <charset val="178"/>
    </font>
    <font>
      <b/>
      <sz val="18"/>
      <color rgb="FFFF0000"/>
      <name val="B Nazanin"/>
      <charset val="178"/>
    </font>
    <font>
      <b/>
      <sz val="18"/>
      <color rgb="FFFF0000"/>
      <name val="Calibri"/>
      <family val="2"/>
      <charset val="178"/>
      <scheme val="minor"/>
    </font>
    <font>
      <sz val="18"/>
      <color theme="1"/>
      <name val="B Nazanin"/>
      <charset val="178"/>
    </font>
    <font>
      <b/>
      <sz val="11"/>
      <color rgb="FF00B050"/>
      <name val="B Nazanin"/>
      <charset val="178"/>
    </font>
    <font>
      <b/>
      <sz val="12"/>
      <color theme="1"/>
      <name val="Arial"/>
      <family val="2"/>
    </font>
    <font>
      <b/>
      <sz val="18"/>
      <color theme="1"/>
      <name val="B Mitra"/>
      <charset val="178"/>
    </font>
    <font>
      <sz val="18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8"/>
      </patternFill>
    </fill>
    <fill>
      <patternFill patternType="solid">
        <fgColor rgb="FF0070C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theme="4" tint="-0.499984740745262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theme="4" tint="-0.49998474074526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4">
    <xf numFmtId="0" fontId="0" fillId="0" borderId="0"/>
    <xf numFmtId="9" fontId="5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5" fillId="0" borderId="0"/>
    <xf numFmtId="43" fontId="5" fillId="0" borderId="0" applyFont="0" applyFill="0" applyBorder="0" applyAlignment="0" applyProtection="0"/>
  </cellStyleXfs>
  <cellXfs count="470">
    <xf numFmtId="0" fontId="0" fillId="0" borderId="0" xfId="0"/>
    <xf numFmtId="0" fontId="3" fillId="0" borderId="0" xfId="0" applyFont="1" applyAlignment="1">
      <alignment horizontal="center" vertical="center" readingOrder="2"/>
    </xf>
    <xf numFmtId="0" fontId="3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horizontal="center" vertical="center" wrapText="1" readingOrder="2"/>
    </xf>
    <xf numFmtId="0" fontId="3" fillId="3" borderId="1" xfId="0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 readingOrder="2"/>
    </xf>
    <xf numFmtId="0" fontId="4" fillId="4" borderId="1" xfId="0" applyFont="1" applyFill="1" applyBorder="1" applyAlignment="1">
      <alignment horizontal="center" vertical="center" readingOrder="2"/>
    </xf>
    <xf numFmtId="0" fontId="4" fillId="5" borderId="1" xfId="0" applyFont="1" applyFill="1" applyBorder="1" applyAlignment="1">
      <alignment horizontal="center" vertical="center" readingOrder="2"/>
    </xf>
    <xf numFmtId="0" fontId="4" fillId="6" borderId="1" xfId="0" applyFont="1" applyFill="1" applyBorder="1" applyAlignment="1">
      <alignment horizontal="center" vertical="center" readingOrder="2"/>
    </xf>
    <xf numFmtId="0" fontId="3" fillId="3" borderId="1" xfId="0" applyFont="1" applyFill="1" applyBorder="1" applyAlignment="1">
      <alignment horizontal="center" vertical="center" readingOrder="2"/>
    </xf>
    <xf numFmtId="0" fontId="3" fillId="0" borderId="3" xfId="0" applyFont="1" applyBorder="1" applyAlignment="1">
      <alignment horizontal="center" vertical="center" readingOrder="2"/>
    </xf>
    <xf numFmtId="0" fontId="6" fillId="0" borderId="0" xfId="2"/>
    <xf numFmtId="0" fontId="6" fillId="0" borderId="0" xfId="2" applyAlignment="1">
      <alignment vertical="center"/>
    </xf>
    <xf numFmtId="0" fontId="6" fillId="0" borderId="10" xfId="2" applyBorder="1" applyAlignment="1">
      <alignment vertical="center"/>
    </xf>
    <xf numFmtId="0" fontId="10" fillId="0" borderId="11" xfId="0" applyFont="1" applyBorder="1" applyAlignment="1">
      <alignment horizontal="center" vertical="center" wrapText="1" readingOrder="2"/>
    </xf>
    <xf numFmtId="3" fontId="1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2"/>
    </xf>
    <xf numFmtId="9" fontId="3" fillId="0" borderId="1" xfId="1" applyFont="1" applyFill="1" applyBorder="1" applyAlignment="1">
      <alignment horizontal="center" vertical="center" wrapText="1"/>
    </xf>
    <xf numFmtId="9" fontId="11" fillId="0" borderId="1" xfId="1" applyFont="1" applyFill="1" applyBorder="1" applyAlignment="1">
      <alignment horizontal="center" vertical="center" wrapText="1"/>
    </xf>
    <xf numFmtId="9" fontId="11" fillId="0" borderId="12" xfId="1" applyFont="1" applyFill="1" applyBorder="1" applyAlignment="1">
      <alignment horizontal="center" vertical="center" wrapText="1"/>
    </xf>
    <xf numFmtId="0" fontId="6" fillId="0" borderId="13" xfId="2" applyBorder="1"/>
    <xf numFmtId="164" fontId="13" fillId="0" borderId="14" xfId="6" applyNumberFormat="1" applyFont="1" applyBorder="1" applyAlignment="1" applyProtection="1">
      <alignment horizontal="center" vertical="center"/>
      <protection locked="0"/>
    </xf>
    <xf numFmtId="38" fontId="13" fillId="0" borderId="15" xfId="6" applyNumberFormat="1" applyFont="1" applyBorder="1" applyAlignment="1" applyProtection="1">
      <alignment horizontal="center" vertical="center"/>
      <protection locked="0"/>
    </xf>
    <xf numFmtId="164" fontId="13" fillId="0" borderId="14" xfId="4" applyNumberFormat="1" applyFont="1" applyBorder="1" applyAlignment="1" applyProtection="1">
      <alignment horizontal="center" vertical="center"/>
      <protection locked="0"/>
    </xf>
    <xf numFmtId="164" fontId="13" fillId="0" borderId="16" xfId="6" applyNumberFormat="1" applyFont="1" applyBorder="1" applyAlignment="1" applyProtection="1">
      <alignment horizontal="center" vertical="center"/>
      <protection locked="0"/>
    </xf>
    <xf numFmtId="164" fontId="13" fillId="9" borderId="15" xfId="4" applyNumberFormat="1" applyFont="1" applyFill="1" applyBorder="1" applyAlignment="1" applyProtection="1">
      <alignment horizontal="center" vertical="center"/>
      <protection locked="0"/>
    </xf>
    <xf numFmtId="164" fontId="13" fillId="0" borderId="15" xfId="6" applyNumberFormat="1" applyFont="1" applyBorder="1" applyAlignment="1">
      <alignment horizontal="center" vertical="center"/>
    </xf>
    <xf numFmtId="38" fontId="13" fillId="0" borderId="15" xfId="6" applyNumberFormat="1" applyFont="1" applyBorder="1" applyAlignment="1">
      <alignment horizontal="center" vertical="center"/>
    </xf>
    <xf numFmtId="164" fontId="13" fillId="0" borderId="16" xfId="6" applyNumberFormat="1" applyFont="1" applyBorder="1" applyAlignment="1">
      <alignment horizontal="center" vertical="center"/>
    </xf>
    <xf numFmtId="164" fontId="13" fillId="0" borderId="17" xfId="6" applyNumberFormat="1" applyFont="1" applyBorder="1" applyAlignment="1" applyProtection="1">
      <alignment horizontal="center" vertical="center"/>
      <protection locked="0"/>
    </xf>
    <xf numFmtId="164" fontId="13" fillId="9" borderId="17" xfId="4" applyNumberFormat="1" applyFont="1" applyFill="1" applyBorder="1" applyAlignment="1" applyProtection="1">
      <alignment horizontal="center" vertical="center"/>
      <protection locked="0"/>
    </xf>
    <xf numFmtId="0" fontId="5" fillId="0" borderId="0" xfId="7"/>
    <xf numFmtId="164" fontId="14" fillId="0" borderId="18" xfId="4" applyNumberFormat="1" applyFont="1" applyBorder="1" applyAlignment="1">
      <alignment horizontal="center" vertical="center" readingOrder="2"/>
    </xf>
    <xf numFmtId="164" fontId="14" fillId="0" borderId="19" xfId="4" applyNumberFormat="1" applyFont="1" applyBorder="1" applyAlignment="1">
      <alignment horizontal="right" vertical="center" readingOrder="2"/>
    </xf>
    <xf numFmtId="164" fontId="15" fillId="0" borderId="19" xfId="4" applyNumberFormat="1" applyFont="1" applyBorder="1" applyAlignment="1">
      <alignment vertical="center" readingOrder="2"/>
    </xf>
    <xf numFmtId="0" fontId="0" fillId="0" borderId="13" xfId="0" applyBorder="1"/>
    <xf numFmtId="0" fontId="0" fillId="0" borderId="10" xfId="0" applyBorder="1"/>
    <xf numFmtId="0" fontId="16" fillId="0" borderId="26" xfId="0" applyFont="1" applyBorder="1" applyAlignment="1" applyProtection="1">
      <alignment horizontal="center" vertical="center"/>
      <protection locked="0"/>
    </xf>
    <xf numFmtId="10" fontId="16" fillId="0" borderId="1" xfId="0" applyNumberFormat="1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7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 applyProtection="1">
      <alignment horizontal="center" vertical="center"/>
      <protection locked="0"/>
    </xf>
    <xf numFmtId="0" fontId="18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12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32" xfId="0" applyFont="1" applyBorder="1" applyAlignment="1" applyProtection="1">
      <alignment horizontal="center" vertical="center"/>
      <protection locked="0"/>
    </xf>
    <xf numFmtId="0" fontId="18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9" fillId="0" borderId="13" xfId="2" applyFont="1" applyBorder="1" applyAlignment="1">
      <alignment vertical="center" readingOrder="2"/>
    </xf>
    <xf numFmtId="0" fontId="19" fillId="0" borderId="0" xfId="2" applyFont="1" applyAlignment="1">
      <alignment vertical="center" readingOrder="2"/>
    </xf>
    <xf numFmtId="0" fontId="20" fillId="0" borderId="10" xfId="2" applyFont="1" applyBorder="1" applyAlignment="1">
      <alignment vertical="center" readingOrder="2"/>
    </xf>
    <xf numFmtId="0" fontId="3" fillId="0" borderId="0" xfId="3" applyFont="1"/>
    <xf numFmtId="0" fontId="3" fillId="0" borderId="0" xfId="3" applyFont="1" applyAlignment="1">
      <alignment horizontal="center" vertical="center"/>
    </xf>
    <xf numFmtId="0" fontId="21" fillId="13" borderId="37" xfId="3" applyFont="1" applyFill="1" applyBorder="1" applyAlignment="1">
      <alignment vertical="center"/>
    </xf>
    <xf numFmtId="0" fontId="9" fillId="13" borderId="40" xfId="3" applyFont="1" applyFill="1" applyBorder="1" applyAlignment="1">
      <alignment vertical="center"/>
    </xf>
    <xf numFmtId="0" fontId="21" fillId="13" borderId="43" xfId="3" applyFont="1" applyFill="1" applyBorder="1" applyAlignment="1">
      <alignment vertical="center"/>
    </xf>
    <xf numFmtId="0" fontId="10" fillId="0" borderId="46" xfId="3" applyFont="1" applyBorder="1" applyAlignment="1">
      <alignment horizontal="center" vertical="center"/>
    </xf>
    <xf numFmtId="0" fontId="10" fillId="0" borderId="47" xfId="3" applyFont="1" applyBorder="1" applyAlignment="1">
      <alignment horizontal="center" vertical="center"/>
    </xf>
    <xf numFmtId="0" fontId="10" fillId="0" borderId="47" xfId="3" applyFont="1" applyBorder="1" applyAlignment="1">
      <alignment horizontal="center" vertical="center" wrapText="1"/>
    </xf>
    <xf numFmtId="0" fontId="10" fillId="0" borderId="49" xfId="3" applyFont="1" applyBorder="1" applyAlignment="1">
      <alignment horizontal="center" vertical="center"/>
    </xf>
    <xf numFmtId="0" fontId="10" fillId="0" borderId="50" xfId="3" applyFont="1" applyBorder="1" applyAlignment="1">
      <alignment horizontal="center" vertical="center"/>
    </xf>
    <xf numFmtId="0" fontId="2" fillId="0" borderId="0" xfId="3"/>
    <xf numFmtId="0" fontId="23" fillId="0" borderId="0" xfId="3" applyFont="1" applyAlignment="1">
      <alignment wrapText="1"/>
    </xf>
    <xf numFmtId="0" fontId="23" fillId="18" borderId="5" xfId="3" applyFont="1" applyFill="1" applyBorder="1" applyAlignment="1">
      <alignment horizontal="center" vertical="center" wrapText="1"/>
    </xf>
    <xf numFmtId="0" fontId="23" fillId="19" borderId="5" xfId="3" applyFont="1" applyFill="1" applyBorder="1" applyAlignment="1">
      <alignment horizontal="center" vertical="center" wrapText="1"/>
    </xf>
    <xf numFmtId="0" fontId="23" fillId="17" borderId="5" xfId="3" applyFont="1" applyFill="1" applyBorder="1" applyAlignment="1">
      <alignment horizontal="center" vertical="center" wrapText="1"/>
    </xf>
    <xf numFmtId="0" fontId="23" fillId="20" borderId="5" xfId="3" applyFont="1" applyFill="1" applyBorder="1" applyAlignment="1">
      <alignment horizontal="center" vertical="center" wrapText="1"/>
    </xf>
    <xf numFmtId="0" fontId="23" fillId="18" borderId="1" xfId="3" applyFont="1" applyFill="1" applyBorder="1" applyAlignment="1">
      <alignment horizontal="center" vertical="center" wrapText="1"/>
    </xf>
    <xf numFmtId="0" fontId="23" fillId="19" borderId="1" xfId="3" applyFont="1" applyFill="1" applyBorder="1" applyAlignment="1">
      <alignment horizontal="center" vertical="center" wrapText="1"/>
    </xf>
    <xf numFmtId="0" fontId="23" fillId="17" borderId="1" xfId="3" applyFont="1" applyFill="1" applyBorder="1" applyAlignment="1">
      <alignment horizontal="center" vertical="center" wrapText="1"/>
    </xf>
    <xf numFmtId="0" fontId="23" fillId="20" borderId="1" xfId="3" applyFont="1" applyFill="1" applyBorder="1" applyAlignment="1">
      <alignment horizontal="center" vertical="center" wrapText="1"/>
    </xf>
    <xf numFmtId="0" fontId="23" fillId="20" borderId="6" xfId="3" applyFont="1" applyFill="1" applyBorder="1" applyAlignment="1">
      <alignment horizontal="center" vertical="center" wrapText="1"/>
    </xf>
    <xf numFmtId="0" fontId="25" fillId="0" borderId="0" xfId="3" applyFont="1"/>
    <xf numFmtId="0" fontId="27" fillId="0" borderId="0" xfId="5" applyFont="1" applyAlignment="1">
      <alignment vertical="center" readingOrder="2"/>
    </xf>
    <xf numFmtId="0" fontId="6" fillId="0" borderId="13" xfId="2" applyBorder="1" applyAlignment="1">
      <alignment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 readingOrder="2"/>
    </xf>
    <xf numFmtId="0" fontId="30" fillId="0" borderId="0" xfId="0" applyFont="1" applyAlignment="1">
      <alignment horizontal="center" vertical="center" textRotation="90" wrapText="1" readingOrder="2"/>
    </xf>
    <xf numFmtId="0" fontId="0" fillId="0" borderId="13" xfId="0" applyBorder="1" applyAlignment="1">
      <alignment vertical="center" wrapText="1"/>
    </xf>
    <xf numFmtId="0" fontId="31" fillId="0" borderId="1" xfId="0" applyFont="1" applyBorder="1" applyProtection="1">
      <protection locked="0"/>
    </xf>
    <xf numFmtId="3" fontId="32" fillId="0" borderId="1" xfId="0" applyNumberFormat="1" applyFont="1" applyBorder="1" applyAlignment="1" applyProtection="1">
      <alignment horizontal="center"/>
      <protection locked="0"/>
    </xf>
    <xf numFmtId="0" fontId="33" fillId="0" borderId="1" xfId="0" applyFont="1" applyBorder="1" applyAlignment="1" applyProtection="1">
      <alignment horizontal="center" vertical="center"/>
      <protection locked="0"/>
    </xf>
    <xf numFmtId="0" fontId="3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3" fontId="10" fillId="22" borderId="1" xfId="0" applyNumberFormat="1" applyFont="1" applyFill="1" applyBorder="1" applyAlignment="1" applyProtection="1">
      <alignment vertical="top"/>
      <protection locked="0"/>
    </xf>
    <xf numFmtId="3" fontId="32" fillId="22" borderId="1" xfId="0" applyNumberFormat="1" applyFont="1" applyFill="1" applyBorder="1" applyProtection="1">
      <protection locked="0"/>
    </xf>
    <xf numFmtId="0" fontId="11" fillId="22" borderId="1" xfId="5" applyFont="1" applyFill="1" applyBorder="1" applyAlignment="1">
      <alignment vertical="center" wrapText="1" readingOrder="2"/>
    </xf>
    <xf numFmtId="167" fontId="10" fillId="22" borderId="1" xfId="0" applyNumberFormat="1" applyFont="1" applyFill="1" applyBorder="1" applyAlignment="1" applyProtection="1">
      <alignment vertical="top"/>
      <protection locked="0"/>
    </xf>
    <xf numFmtId="168" fontId="32" fillId="22" borderId="1" xfId="0" applyNumberFormat="1" applyFont="1" applyFill="1" applyBorder="1" applyProtection="1">
      <protection locked="0"/>
    </xf>
    <xf numFmtId="3" fontId="36" fillId="18" borderId="1" xfId="5" applyNumberFormat="1" applyFont="1" applyFill="1" applyBorder="1" applyAlignment="1" applyProtection="1">
      <alignment horizontal="right" vertical="center" wrapText="1" readingOrder="2"/>
      <protection locked="0"/>
    </xf>
    <xf numFmtId="0" fontId="36" fillId="18" borderId="1" xfId="2" applyFont="1" applyFill="1" applyBorder="1" applyAlignment="1">
      <alignment horizontal="center" vertical="center" wrapText="1"/>
    </xf>
    <xf numFmtId="3" fontId="36" fillId="18" borderId="1" xfId="5" applyNumberFormat="1" applyFont="1" applyFill="1" applyBorder="1" applyAlignment="1" applyProtection="1">
      <alignment horizontal="center" vertical="center" wrapText="1" readingOrder="2"/>
      <protection locked="0"/>
    </xf>
    <xf numFmtId="0" fontId="37" fillId="0" borderId="1" xfId="5" applyFont="1" applyBorder="1" applyAlignment="1" applyProtection="1">
      <alignment horizontal="center" vertical="center" wrapText="1" readingOrder="2"/>
      <protection locked="0"/>
    </xf>
    <xf numFmtId="3" fontId="36" fillId="0" borderId="1" xfId="5" applyNumberFormat="1" applyFont="1" applyBorder="1" applyAlignment="1" applyProtection="1">
      <alignment horizontal="center" vertical="center" wrapText="1" readingOrder="2"/>
      <protection locked="0"/>
    </xf>
    <xf numFmtId="0" fontId="36" fillId="0" borderId="1" xfId="5" applyFont="1" applyBorder="1" applyAlignment="1" applyProtection="1">
      <alignment horizontal="center" vertical="center" wrapText="1" readingOrder="2"/>
      <protection locked="0"/>
    </xf>
    <xf numFmtId="167" fontId="10" fillId="0" borderId="1" xfId="0" applyNumberFormat="1" applyFont="1" applyBorder="1" applyAlignment="1" applyProtection="1">
      <alignment vertical="top"/>
      <protection locked="0"/>
    </xf>
    <xf numFmtId="3" fontId="36" fillId="18" borderId="51" xfId="5" applyNumberFormat="1" applyFont="1" applyFill="1" applyBorder="1" applyAlignment="1" applyProtection="1">
      <alignment horizontal="right" vertical="center" wrapText="1" readingOrder="2"/>
      <protection locked="0"/>
    </xf>
    <xf numFmtId="0" fontId="36" fillId="18" borderId="0" xfId="2" applyFont="1" applyFill="1" applyAlignment="1">
      <alignment horizontal="center" vertical="center" wrapText="1"/>
    </xf>
    <xf numFmtId="0" fontId="17" fillId="22" borderId="1" xfId="5" applyFont="1" applyFill="1" applyBorder="1" applyAlignment="1" applyProtection="1">
      <alignment vertical="center" wrapText="1"/>
      <protection locked="0"/>
    </xf>
    <xf numFmtId="0" fontId="36" fillId="22" borderId="1" xfId="2" applyFont="1" applyFill="1" applyBorder="1" applyAlignment="1">
      <alignment vertical="center"/>
    </xf>
    <xf numFmtId="0" fontId="38" fillId="0" borderId="0" xfId="2" applyFont="1" applyAlignment="1">
      <alignment vertical="center"/>
    </xf>
    <xf numFmtId="0" fontId="39" fillId="0" borderId="13" xfId="0" applyFont="1" applyBorder="1" applyAlignment="1">
      <alignment vertical="center" wrapText="1"/>
    </xf>
    <xf numFmtId="0" fontId="38" fillId="0" borderId="10" xfId="2" applyFont="1" applyBorder="1" applyAlignment="1">
      <alignment vertical="center"/>
    </xf>
    <xf numFmtId="0" fontId="10" fillId="22" borderId="1" xfId="5" applyFont="1" applyFill="1" applyBorder="1" applyAlignment="1">
      <alignment vertical="center" wrapText="1" readingOrder="2"/>
    </xf>
    <xf numFmtId="0" fontId="11" fillId="18" borderId="1" xfId="5" applyFont="1" applyFill="1" applyBorder="1" applyAlignment="1">
      <alignment vertical="center" wrapText="1" readingOrder="2"/>
    </xf>
    <xf numFmtId="3" fontId="17" fillId="22" borderId="1" xfId="5" applyNumberFormat="1" applyFont="1" applyFill="1" applyBorder="1" applyAlignment="1" applyProtection="1">
      <alignment vertical="center" wrapText="1" readingOrder="2"/>
      <protection locked="0"/>
    </xf>
    <xf numFmtId="169" fontId="17" fillId="22" borderId="1" xfId="5" applyNumberFormat="1" applyFont="1" applyFill="1" applyBorder="1" applyAlignment="1" applyProtection="1">
      <alignment vertical="center" wrapText="1" readingOrder="2"/>
      <protection locked="0"/>
    </xf>
    <xf numFmtId="0" fontId="36" fillId="22" borderId="1" xfId="5" applyFont="1" applyFill="1" applyBorder="1" applyAlignment="1" applyProtection="1">
      <alignment vertical="center" wrapText="1" readingOrder="2"/>
      <protection locked="0"/>
    </xf>
    <xf numFmtId="0" fontId="37" fillId="0" borderId="5" xfId="5" applyFont="1" applyBorder="1" applyAlignment="1" applyProtection="1">
      <alignment horizontal="center" vertical="center" wrapText="1" readingOrder="2"/>
      <protection locked="0"/>
    </xf>
    <xf numFmtId="3" fontId="32" fillId="0" borderId="51" xfId="0" applyNumberFormat="1" applyFont="1" applyBorder="1" applyAlignment="1" applyProtection="1">
      <alignment horizontal="center"/>
      <protection locked="0"/>
    </xf>
    <xf numFmtId="3" fontId="36" fillId="0" borderId="5" xfId="5" applyNumberFormat="1" applyFont="1" applyBorder="1" applyAlignment="1" applyProtection="1">
      <alignment horizontal="center" vertical="center" wrapText="1" readingOrder="2"/>
      <protection locked="0"/>
    </xf>
    <xf numFmtId="0" fontId="6" fillId="0" borderId="61" xfId="2" applyBorder="1" applyAlignment="1">
      <alignment vertical="center"/>
    </xf>
    <xf numFmtId="0" fontId="6" fillId="0" borderId="18" xfId="2" applyBorder="1" applyAlignment="1">
      <alignment vertical="center"/>
    </xf>
    <xf numFmtId="0" fontId="7" fillId="0" borderId="9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7" xfId="2" applyFont="1" applyBorder="1" applyAlignment="1">
      <alignment vertical="center" wrapText="1"/>
    </xf>
    <xf numFmtId="0" fontId="6" fillId="0" borderId="10" xfId="5" applyBorder="1" applyAlignment="1">
      <alignment vertical="center"/>
    </xf>
    <xf numFmtId="0" fontId="12" fillId="0" borderId="0" xfId="5" applyFont="1" applyAlignment="1">
      <alignment vertical="center" readingOrder="2"/>
    </xf>
    <xf numFmtId="0" fontId="12" fillId="0" borderId="63" xfId="5" applyFont="1" applyBorder="1" applyAlignment="1">
      <alignment vertical="center" readingOrder="2"/>
    </xf>
    <xf numFmtId="0" fontId="6" fillId="0" borderId="0" xfId="5" applyAlignment="1">
      <alignment vertical="center"/>
    </xf>
    <xf numFmtId="0" fontId="6" fillId="0" borderId="63" xfId="2" applyBorder="1"/>
    <xf numFmtId="0" fontId="44" fillId="23" borderId="30" xfId="12" applyFont="1" applyFill="1" applyBorder="1" applyAlignment="1">
      <alignment horizontal="center" vertical="center" wrapText="1" readingOrder="2"/>
    </xf>
    <xf numFmtId="0" fontId="44" fillId="23" borderId="29" xfId="12" applyFont="1" applyFill="1" applyBorder="1" applyAlignment="1">
      <alignment horizontal="center" vertical="center" wrapText="1" readingOrder="2"/>
    </xf>
    <xf numFmtId="0" fontId="4" fillId="0" borderId="23" xfId="0" applyFont="1" applyBorder="1" applyAlignment="1">
      <alignment horizontal="right" vertical="center" wrapText="1" readingOrder="2"/>
    </xf>
    <xf numFmtId="0" fontId="45" fillId="0" borderId="6" xfId="0" applyFont="1" applyBorder="1" applyAlignment="1">
      <alignment horizontal="right" vertical="center" wrapText="1" readingOrder="2"/>
    </xf>
    <xf numFmtId="0" fontId="4" fillId="0" borderId="6" xfId="0" applyFont="1" applyBorder="1" applyAlignment="1">
      <alignment horizontal="right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170" fontId="4" fillId="0" borderId="6" xfId="12" applyNumberFormat="1" applyFont="1" applyBorder="1" applyAlignment="1">
      <alignment horizontal="center" vertical="center" wrapText="1"/>
    </xf>
    <xf numFmtId="3" fontId="4" fillId="0" borderId="6" xfId="12" applyNumberFormat="1" applyFont="1" applyBorder="1" applyAlignment="1">
      <alignment horizontal="center" vertical="center" wrapText="1"/>
    </xf>
    <xf numFmtId="10" fontId="4" fillId="0" borderId="6" xfId="12" applyNumberFormat="1" applyFont="1" applyBorder="1" applyAlignment="1">
      <alignment horizontal="center" vertical="center" wrapText="1"/>
    </xf>
    <xf numFmtId="10" fontId="4" fillId="0" borderId="55" xfId="12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 readingOrder="2"/>
    </xf>
    <xf numFmtId="0" fontId="45" fillId="0" borderId="1" xfId="0" applyFont="1" applyBorder="1" applyAlignment="1">
      <alignment horizontal="right" vertical="center" wrapText="1" readingOrder="2"/>
    </xf>
    <xf numFmtId="0" fontId="4" fillId="0" borderId="1" xfId="0" applyFont="1" applyBorder="1" applyAlignment="1">
      <alignment horizontal="right" vertical="center" wrapText="1" readingOrder="2"/>
    </xf>
    <xf numFmtId="3" fontId="4" fillId="0" borderId="1" xfId="12" applyNumberFormat="1" applyFont="1" applyBorder="1" applyAlignment="1">
      <alignment horizontal="center" vertical="center" wrapText="1"/>
    </xf>
    <xf numFmtId="10" fontId="4" fillId="0" borderId="1" xfId="12" applyNumberFormat="1" applyFont="1" applyBorder="1" applyAlignment="1">
      <alignment horizontal="center" vertical="center" wrapText="1"/>
    </xf>
    <xf numFmtId="10" fontId="4" fillId="0" borderId="12" xfId="12" applyNumberFormat="1" applyFont="1" applyBorder="1" applyAlignment="1">
      <alignment horizontal="center" vertical="center" wrapText="1"/>
    </xf>
    <xf numFmtId="3" fontId="4" fillId="0" borderId="5" xfId="12" applyNumberFormat="1" applyFont="1" applyBorder="1" applyAlignment="1">
      <alignment vertical="center" wrapText="1"/>
    </xf>
    <xf numFmtId="3" fontId="4" fillId="0" borderId="6" xfId="12" applyNumberFormat="1" applyFont="1" applyBorder="1" applyAlignment="1">
      <alignment vertical="center" wrapText="1"/>
    </xf>
    <xf numFmtId="0" fontId="4" fillId="0" borderId="31" xfId="0" applyFont="1" applyBorder="1" applyAlignment="1">
      <alignment horizontal="right" vertical="center" wrapText="1" readingOrder="2"/>
    </xf>
    <xf numFmtId="0" fontId="45" fillId="0" borderId="30" xfId="0" applyFont="1" applyBorder="1" applyAlignment="1">
      <alignment horizontal="right" vertical="center" wrapText="1" readingOrder="2"/>
    </xf>
    <xf numFmtId="0" fontId="4" fillId="0" borderId="30" xfId="0" applyFont="1" applyBorder="1" applyAlignment="1">
      <alignment horizontal="right" vertical="center" wrapText="1" readingOrder="2"/>
    </xf>
    <xf numFmtId="0" fontId="4" fillId="0" borderId="30" xfId="0" applyFont="1" applyBorder="1" applyAlignment="1">
      <alignment horizontal="center" vertical="center" wrapText="1" readingOrder="2"/>
    </xf>
    <xf numFmtId="3" fontId="4" fillId="0" borderId="30" xfId="12" applyNumberFormat="1" applyFont="1" applyBorder="1" applyAlignment="1">
      <alignment horizontal="center" vertical="center" wrapText="1"/>
    </xf>
    <xf numFmtId="10" fontId="4" fillId="0" borderId="30" xfId="12" applyNumberFormat="1" applyFont="1" applyBorder="1" applyAlignment="1">
      <alignment horizontal="center" vertical="center" wrapText="1"/>
    </xf>
    <xf numFmtId="10" fontId="4" fillId="0" borderId="29" xfId="12" applyNumberFormat="1" applyFont="1" applyBorder="1" applyAlignment="1">
      <alignment horizontal="center" vertical="center" wrapText="1"/>
    </xf>
    <xf numFmtId="0" fontId="6" fillId="0" borderId="67" xfId="5" applyBorder="1" applyAlignment="1">
      <alignment vertical="center"/>
    </xf>
    <xf numFmtId="0" fontId="6" fillId="0" borderId="63" xfId="5" applyBorder="1" applyAlignment="1">
      <alignment vertical="center"/>
    </xf>
    <xf numFmtId="0" fontId="38" fillId="0" borderId="0" xfId="2" applyFont="1" applyAlignment="1">
      <alignment horizontal="center" vertical="center"/>
    </xf>
    <xf numFmtId="3" fontId="46" fillId="0" borderId="0" xfId="12" applyNumberFormat="1" applyFont="1" applyAlignment="1">
      <alignment horizontal="center" vertical="center" wrapText="1"/>
    </xf>
    <xf numFmtId="0" fontId="6" fillId="0" borderId="0" xfId="5"/>
    <xf numFmtId="0" fontId="47" fillId="0" borderId="0" xfId="5" applyFont="1"/>
    <xf numFmtId="3" fontId="47" fillId="0" borderId="0" xfId="5" applyNumberFormat="1" applyFont="1"/>
    <xf numFmtId="3" fontId="47" fillId="0" borderId="0" xfId="5" applyNumberFormat="1" applyFont="1" applyAlignment="1">
      <alignment horizontal="center"/>
    </xf>
    <xf numFmtId="0" fontId="6" fillId="0" borderId="0" xfId="5" applyAlignment="1">
      <alignment horizontal="center"/>
    </xf>
    <xf numFmtId="0" fontId="48" fillId="0" borderId="0" xfId="5" applyFont="1"/>
    <xf numFmtId="3" fontId="4" fillId="0" borderId="24" xfId="12" applyNumberFormat="1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 readingOrder="2"/>
    </xf>
    <xf numFmtId="0" fontId="4" fillId="24" borderId="1" xfId="0" applyFont="1" applyFill="1" applyBorder="1" applyAlignment="1">
      <alignment horizontal="center" vertical="center" readingOrder="2"/>
    </xf>
    <xf numFmtId="0" fontId="9" fillId="8" borderId="1" xfId="0" applyFont="1" applyFill="1" applyBorder="1" applyAlignment="1">
      <alignment horizontal="center" vertical="center" wrapText="1" readingOrder="2"/>
    </xf>
    <xf numFmtId="0" fontId="9" fillId="8" borderId="12" xfId="0" applyFont="1" applyFill="1" applyBorder="1" applyAlignment="1">
      <alignment horizontal="center" vertical="center" wrapText="1" readingOrder="2"/>
    </xf>
    <xf numFmtId="164" fontId="49" fillId="8" borderId="68" xfId="4" applyNumberFormat="1" applyFont="1" applyFill="1" applyBorder="1" applyAlignment="1">
      <alignment horizontal="center" vertical="center"/>
    </xf>
    <xf numFmtId="164" fontId="49" fillId="8" borderId="69" xfId="4" applyNumberFormat="1" applyFont="1" applyFill="1" applyBorder="1" applyAlignment="1">
      <alignment horizontal="center" vertical="center"/>
    </xf>
    <xf numFmtId="0" fontId="49" fillId="25" borderId="68" xfId="5" applyFont="1" applyFill="1" applyBorder="1" applyAlignment="1">
      <alignment horizontal="center" vertical="center" wrapText="1" readingOrder="2"/>
    </xf>
    <xf numFmtId="164" fontId="13" fillId="8" borderId="71" xfId="6" applyNumberFormat="1" applyFont="1" applyFill="1" applyBorder="1" applyAlignment="1">
      <alignment horizontal="center" vertical="center"/>
    </xf>
    <xf numFmtId="164" fontId="13" fillId="8" borderId="72" xfId="6" applyNumberFormat="1" applyFont="1" applyFill="1" applyBorder="1" applyAlignment="1">
      <alignment horizontal="center" vertical="center"/>
    </xf>
    <xf numFmtId="164" fontId="13" fillId="8" borderId="73" xfId="6" applyNumberFormat="1" applyFont="1" applyFill="1" applyBorder="1" applyAlignment="1">
      <alignment horizontal="center" vertical="center"/>
    </xf>
    <xf numFmtId="164" fontId="13" fillId="8" borderId="74" xfId="6" applyNumberFormat="1" applyFont="1" applyFill="1" applyBorder="1" applyAlignment="1">
      <alignment horizontal="center" vertical="center"/>
    </xf>
    <xf numFmtId="0" fontId="50" fillId="26" borderId="1" xfId="0" applyFont="1" applyFill="1" applyBorder="1" applyAlignment="1">
      <alignment horizontal="center" vertical="center" wrapText="1" readingOrder="2"/>
    </xf>
    <xf numFmtId="0" fontId="50" fillId="23" borderId="1" xfId="0" applyFont="1" applyFill="1" applyBorder="1" applyAlignment="1">
      <alignment horizontal="center" vertical="center" wrapText="1" readingOrder="2"/>
    </xf>
    <xf numFmtId="0" fontId="50" fillId="0" borderId="1" xfId="0" applyFont="1" applyBorder="1" applyAlignment="1">
      <alignment horizontal="center" vertical="center" readingOrder="2"/>
    </xf>
    <xf numFmtId="0" fontId="50" fillId="2" borderId="1" xfId="0" applyFont="1" applyFill="1" applyBorder="1" applyAlignment="1">
      <alignment horizontal="center" vertical="center" readingOrder="2"/>
    </xf>
    <xf numFmtId="0" fontId="10" fillId="5" borderId="1" xfId="0" applyFont="1" applyFill="1" applyBorder="1" applyAlignment="1">
      <alignment horizontal="center" vertical="center" wrapText="1" readingOrder="2"/>
    </xf>
    <xf numFmtId="0" fontId="10" fillId="2" borderId="1" xfId="0" applyFont="1" applyFill="1" applyBorder="1" applyAlignment="1">
      <alignment horizontal="center" vertical="center" wrapText="1" readingOrder="2"/>
    </xf>
    <xf numFmtId="0" fontId="10" fillId="0" borderId="1" xfId="0" applyFont="1" applyBorder="1" applyAlignment="1">
      <alignment horizontal="center" vertical="center" readingOrder="2"/>
    </xf>
    <xf numFmtId="164" fontId="14" fillId="14" borderId="18" xfId="4" applyNumberFormat="1" applyFont="1" applyFill="1" applyBorder="1" applyAlignment="1">
      <alignment horizontal="center" vertical="center" readingOrder="2"/>
    </xf>
    <xf numFmtId="164" fontId="14" fillId="14" borderId="19" xfId="4" applyNumberFormat="1" applyFont="1" applyFill="1" applyBorder="1" applyAlignment="1">
      <alignment horizontal="right" vertical="center" readingOrder="2"/>
    </xf>
    <xf numFmtId="164" fontId="15" fillId="14" borderId="19" xfId="4" applyNumberFormat="1" applyFont="1" applyFill="1" applyBorder="1" applyAlignment="1">
      <alignment vertical="center" readingOrder="2"/>
    </xf>
    <xf numFmtId="0" fontId="6" fillId="14" borderId="0" xfId="2" applyFill="1"/>
    <xf numFmtId="0" fontId="6" fillId="14" borderId="13" xfId="2" applyFill="1" applyBorder="1"/>
    <xf numFmtId="0" fontId="23" fillId="19" borderId="6" xfId="3" applyFont="1" applyFill="1" applyBorder="1" applyAlignment="1">
      <alignment horizontal="center" vertical="center" wrapText="1"/>
    </xf>
    <xf numFmtId="0" fontId="23" fillId="17" borderId="6" xfId="3" applyFont="1" applyFill="1" applyBorder="1" applyAlignment="1">
      <alignment horizontal="center" vertical="center" wrapText="1"/>
    </xf>
    <xf numFmtId="0" fontId="23" fillId="18" borderId="6" xfId="3" applyFont="1" applyFill="1" applyBorder="1" applyAlignment="1">
      <alignment horizontal="center" vertical="center" wrapText="1"/>
    </xf>
    <xf numFmtId="165" fontId="21" fillId="12" borderId="21" xfId="9" applyNumberFormat="1" applyFont="1" applyFill="1" applyBorder="1" applyAlignment="1">
      <alignment horizontal="center" vertical="center"/>
    </xf>
    <xf numFmtId="165" fontId="21" fillId="12" borderId="33" xfId="9" applyNumberFormat="1" applyFont="1" applyFill="1" applyBorder="1" applyAlignment="1">
      <alignment horizontal="center" vertical="center"/>
    </xf>
    <xf numFmtId="165" fontId="21" fillId="2" borderId="34" xfId="9" applyNumberFormat="1" applyFont="1" applyFill="1" applyBorder="1" applyAlignment="1">
      <alignment horizontal="center" vertical="center"/>
    </xf>
    <xf numFmtId="165" fontId="21" fillId="2" borderId="33" xfId="9" applyNumberFormat="1" applyFont="1" applyFill="1" applyBorder="1" applyAlignment="1">
      <alignment horizontal="center" vertical="center"/>
    </xf>
    <xf numFmtId="165" fontId="51" fillId="15" borderId="34" xfId="9" applyNumberFormat="1" applyFont="1" applyFill="1" applyBorder="1" applyAlignment="1">
      <alignment horizontal="center" vertical="center"/>
    </xf>
    <xf numFmtId="165" fontId="51" fillId="15" borderId="33" xfId="9" applyNumberFormat="1" applyFont="1" applyFill="1" applyBorder="1" applyAlignment="1">
      <alignment horizontal="center" vertical="center"/>
    </xf>
    <xf numFmtId="165" fontId="21" fillId="12" borderId="3" xfId="9" applyNumberFormat="1" applyFont="1" applyFill="1" applyBorder="1" applyAlignment="1">
      <alignment horizontal="center" vertical="center"/>
    </xf>
    <xf numFmtId="165" fontId="21" fillId="12" borderId="1" xfId="9" applyNumberFormat="1" applyFont="1" applyFill="1" applyBorder="1" applyAlignment="1">
      <alignment horizontal="center" vertical="center"/>
    </xf>
    <xf numFmtId="165" fontId="21" fillId="2" borderId="11" xfId="9" applyNumberFormat="1" applyFont="1" applyFill="1" applyBorder="1" applyAlignment="1">
      <alignment horizontal="center" vertical="center"/>
    </xf>
    <xf numFmtId="165" fontId="21" fillId="2" borderId="1" xfId="9" applyNumberFormat="1" applyFont="1" applyFill="1" applyBorder="1" applyAlignment="1">
      <alignment horizontal="center" vertical="center"/>
    </xf>
    <xf numFmtId="165" fontId="51" fillId="15" borderId="11" xfId="9" applyNumberFormat="1" applyFont="1" applyFill="1" applyBorder="1" applyAlignment="1">
      <alignment horizontal="center" vertical="center"/>
    </xf>
    <xf numFmtId="165" fontId="51" fillId="15" borderId="1" xfId="9" applyNumberFormat="1" applyFont="1" applyFill="1" applyBorder="1" applyAlignment="1">
      <alignment horizontal="center" vertical="center"/>
    </xf>
    <xf numFmtId="165" fontId="21" fillId="12" borderId="5" xfId="9" applyNumberFormat="1" applyFont="1" applyFill="1" applyBorder="1" applyAlignment="1">
      <alignment horizontal="center" vertical="center"/>
    </xf>
    <xf numFmtId="165" fontId="21" fillId="2" borderId="52" xfId="9" applyNumberFormat="1" applyFont="1" applyFill="1" applyBorder="1" applyAlignment="1">
      <alignment horizontal="center" vertical="center"/>
    </xf>
    <xf numFmtId="165" fontId="21" fillId="2" borderId="5" xfId="9" applyNumberFormat="1" applyFont="1" applyFill="1" applyBorder="1" applyAlignment="1">
      <alignment horizontal="center" vertical="center"/>
    </xf>
    <xf numFmtId="165" fontId="51" fillId="15" borderId="52" xfId="9" applyNumberFormat="1" applyFont="1" applyFill="1" applyBorder="1" applyAlignment="1">
      <alignment horizontal="center" vertical="center"/>
    </xf>
    <xf numFmtId="165" fontId="51" fillId="15" borderId="5" xfId="9" applyNumberFormat="1" applyFont="1" applyFill="1" applyBorder="1" applyAlignment="1">
      <alignment horizontal="center" vertical="center"/>
    </xf>
    <xf numFmtId="165" fontId="21" fillId="12" borderId="53" xfId="9" applyNumberFormat="1" applyFont="1" applyFill="1" applyBorder="1" applyAlignment="1">
      <alignment horizontal="center" vertical="center"/>
    </xf>
    <xf numFmtId="165" fontId="21" fillId="14" borderId="52" xfId="9" applyNumberFormat="1" applyFont="1" applyFill="1" applyBorder="1" applyAlignment="1">
      <alignment horizontal="center" vertical="center"/>
    </xf>
    <xf numFmtId="165" fontId="21" fillId="14" borderId="5" xfId="9" applyNumberFormat="1" applyFont="1" applyFill="1" applyBorder="1" applyAlignment="1">
      <alignment horizontal="center" vertical="center"/>
    </xf>
    <xf numFmtId="165" fontId="51" fillId="14" borderId="52" xfId="9" applyNumberFormat="1" applyFont="1" applyFill="1" applyBorder="1" applyAlignment="1">
      <alignment horizontal="center" vertical="center"/>
    </xf>
    <xf numFmtId="165" fontId="51" fillId="14" borderId="5" xfId="9" applyNumberFormat="1" applyFont="1" applyFill="1" applyBorder="1" applyAlignment="1">
      <alignment horizontal="center" vertical="center"/>
    </xf>
    <xf numFmtId="9" fontId="21" fillId="12" borderId="5" xfId="9" applyNumberFormat="1" applyFont="1" applyFill="1" applyBorder="1" applyAlignment="1">
      <alignment horizontal="center" vertical="center"/>
    </xf>
    <xf numFmtId="9" fontId="51" fillId="15" borderId="52" xfId="9" applyNumberFormat="1" applyFont="1" applyFill="1" applyBorder="1" applyAlignment="1">
      <alignment horizontal="center" vertical="center"/>
    </xf>
    <xf numFmtId="9" fontId="51" fillId="15" borderId="5" xfId="9" applyNumberFormat="1" applyFont="1" applyFill="1" applyBorder="1" applyAlignment="1">
      <alignment horizontal="center" vertical="center"/>
    </xf>
    <xf numFmtId="0" fontId="21" fillId="12" borderId="33" xfId="3" applyFont="1" applyFill="1" applyBorder="1" applyAlignment="1">
      <alignment horizontal="center" vertical="center"/>
    </xf>
    <xf numFmtId="0" fontId="21" fillId="2" borderId="33" xfId="3" applyFont="1" applyFill="1" applyBorder="1" applyAlignment="1">
      <alignment horizontal="center" vertical="center"/>
    </xf>
    <xf numFmtId="0" fontId="51" fillId="15" borderId="33" xfId="3" applyFont="1" applyFill="1" applyBorder="1" applyAlignment="1">
      <alignment horizontal="center" vertical="center"/>
    </xf>
    <xf numFmtId="0" fontId="21" fillId="12" borderId="1" xfId="3" applyFont="1" applyFill="1" applyBorder="1" applyAlignment="1">
      <alignment horizontal="center" vertical="center"/>
    </xf>
    <xf numFmtId="0" fontId="21" fillId="2" borderId="1" xfId="3" applyFont="1" applyFill="1" applyBorder="1" applyAlignment="1">
      <alignment horizontal="center" vertical="center"/>
    </xf>
    <xf numFmtId="0" fontId="51" fillId="15" borderId="1" xfId="3" applyFont="1" applyFill="1" applyBorder="1" applyAlignment="1">
      <alignment horizontal="center" vertical="center"/>
    </xf>
    <xf numFmtId="0" fontId="21" fillId="14" borderId="1" xfId="3" applyFont="1" applyFill="1" applyBorder="1" applyAlignment="1">
      <alignment horizontal="center" vertical="center"/>
    </xf>
    <xf numFmtId="0" fontId="52" fillId="14" borderId="1" xfId="3" applyFont="1" applyFill="1" applyBorder="1" applyAlignment="1">
      <alignment horizontal="center" vertical="center"/>
    </xf>
    <xf numFmtId="0" fontId="21" fillId="12" borderId="30" xfId="3" applyFont="1" applyFill="1" applyBorder="1" applyAlignment="1">
      <alignment horizontal="center" vertical="center"/>
    </xf>
    <xf numFmtId="0" fontId="21" fillId="2" borderId="30" xfId="3" applyFont="1" applyFill="1" applyBorder="1" applyAlignment="1">
      <alignment horizontal="center" vertical="center"/>
    </xf>
    <xf numFmtId="0" fontId="51" fillId="15" borderId="30" xfId="3" applyFont="1" applyFill="1" applyBorder="1" applyAlignment="1">
      <alignment horizontal="center" vertical="center"/>
    </xf>
    <xf numFmtId="0" fontId="51" fillId="14" borderId="1" xfId="3" applyFont="1" applyFill="1" applyBorder="1" applyAlignment="1">
      <alignment horizontal="center" vertical="center"/>
    </xf>
    <xf numFmtId="0" fontId="21" fillId="12" borderId="5" xfId="3" applyFont="1" applyFill="1" applyBorder="1" applyAlignment="1">
      <alignment horizontal="center" vertical="center"/>
    </xf>
    <xf numFmtId="0" fontId="21" fillId="2" borderId="5" xfId="3" applyFont="1" applyFill="1" applyBorder="1" applyAlignment="1">
      <alignment horizontal="center" vertical="center"/>
    </xf>
    <xf numFmtId="0" fontId="51" fillId="15" borderId="5" xfId="3" applyFont="1" applyFill="1" applyBorder="1" applyAlignment="1">
      <alignment horizontal="center" vertical="center"/>
    </xf>
    <xf numFmtId="9" fontId="21" fillId="12" borderId="11" xfId="10" applyFont="1" applyFill="1" applyBorder="1" applyAlignment="1">
      <alignment horizontal="center" vertical="center"/>
    </xf>
    <xf numFmtId="9" fontId="21" fillId="12" borderId="5" xfId="9" applyNumberFormat="1" applyFont="1" applyFill="1" applyBorder="1" applyAlignment="1">
      <alignment vertical="center"/>
    </xf>
    <xf numFmtId="9" fontId="21" fillId="2" borderId="52" xfId="9" applyNumberFormat="1" applyFont="1" applyFill="1" applyBorder="1" applyAlignment="1">
      <alignment horizontal="center" vertical="center"/>
    </xf>
    <xf numFmtId="9" fontId="21" fillId="2" borderId="5" xfId="9" applyNumberFormat="1" applyFont="1" applyFill="1" applyBorder="1" applyAlignment="1">
      <alignment horizontal="center" vertical="center"/>
    </xf>
    <xf numFmtId="9" fontId="21" fillId="12" borderId="75" xfId="10" applyFont="1" applyFill="1" applyBorder="1" applyAlignment="1">
      <alignment horizontal="center" vertical="center"/>
    </xf>
    <xf numFmtId="9" fontId="21" fillId="12" borderId="30" xfId="10" applyFont="1" applyFill="1" applyBorder="1" applyAlignment="1">
      <alignment horizontal="center" vertical="center"/>
    </xf>
    <xf numFmtId="9" fontId="21" fillId="12" borderId="30" xfId="9" applyNumberFormat="1" applyFont="1" applyFill="1" applyBorder="1" applyAlignment="1">
      <alignment horizontal="center" vertical="center"/>
    </xf>
    <xf numFmtId="9" fontId="21" fillId="2" borderId="31" xfId="10" applyFont="1" applyFill="1" applyBorder="1" applyAlignment="1">
      <alignment horizontal="center" vertical="center"/>
    </xf>
    <xf numFmtId="9" fontId="21" fillId="2" borderId="30" xfId="9" applyNumberFormat="1" applyFont="1" applyFill="1" applyBorder="1" applyAlignment="1">
      <alignment horizontal="center" vertical="center"/>
    </xf>
    <xf numFmtId="9" fontId="51" fillId="15" borderId="31" xfId="10" applyFont="1" applyFill="1" applyBorder="1" applyAlignment="1">
      <alignment horizontal="center" vertical="center"/>
    </xf>
    <xf numFmtId="9" fontId="51" fillId="15" borderId="30" xfId="10" applyFont="1" applyFill="1" applyBorder="1" applyAlignment="1">
      <alignment horizontal="center" vertical="center"/>
    </xf>
    <xf numFmtId="3" fontId="21" fillId="12" borderId="33" xfId="3" applyNumberFormat="1" applyFont="1" applyFill="1" applyBorder="1" applyAlignment="1">
      <alignment horizontal="center" vertical="center"/>
    </xf>
    <xf numFmtId="3" fontId="21" fillId="12" borderId="1" xfId="3" applyNumberFormat="1" applyFont="1" applyFill="1" applyBorder="1" applyAlignment="1">
      <alignment horizontal="center" vertical="center"/>
    </xf>
    <xf numFmtId="3" fontId="21" fillId="2" borderId="33" xfId="3" applyNumberFormat="1" applyFont="1" applyFill="1" applyBorder="1" applyAlignment="1">
      <alignment horizontal="center" vertical="center"/>
    </xf>
    <xf numFmtId="3" fontId="21" fillId="2" borderId="1" xfId="3" applyNumberFormat="1" applyFont="1" applyFill="1" applyBorder="1" applyAlignment="1">
      <alignment horizontal="center" vertical="center"/>
    </xf>
    <xf numFmtId="3" fontId="51" fillId="15" borderId="33" xfId="3" applyNumberFormat="1" applyFont="1" applyFill="1" applyBorder="1" applyAlignment="1">
      <alignment horizontal="center" vertical="center"/>
    </xf>
    <xf numFmtId="3" fontId="51" fillId="15" borderId="1" xfId="3" applyNumberFormat="1" applyFont="1" applyFill="1" applyBorder="1" applyAlignment="1">
      <alignment horizontal="center" vertical="center"/>
    </xf>
    <xf numFmtId="37" fontId="51" fillId="15" borderId="33" xfId="9" applyNumberFormat="1" applyFont="1" applyFill="1" applyBorder="1" applyAlignment="1">
      <alignment horizontal="center" vertical="center"/>
    </xf>
    <xf numFmtId="37" fontId="51" fillId="15" borderId="1" xfId="9" applyNumberFormat="1" applyFont="1" applyFill="1" applyBorder="1" applyAlignment="1">
      <alignment horizontal="center" vertical="center"/>
    </xf>
    <xf numFmtId="37" fontId="51" fillId="15" borderId="5" xfId="9" applyNumberFormat="1" applyFont="1" applyFill="1" applyBorder="1" applyAlignment="1">
      <alignment horizontal="center" vertical="center"/>
    </xf>
    <xf numFmtId="37" fontId="21" fillId="12" borderId="33" xfId="9" applyNumberFormat="1" applyFont="1" applyFill="1" applyBorder="1" applyAlignment="1">
      <alignment horizontal="center" vertical="center"/>
    </xf>
    <xf numFmtId="37" fontId="21" fillId="12" borderId="1" xfId="9" applyNumberFormat="1" applyFont="1" applyFill="1" applyBorder="1" applyAlignment="1">
      <alignment horizontal="center" vertical="center"/>
    </xf>
    <xf numFmtId="37" fontId="21" fillId="12" borderId="5" xfId="9" applyNumberFormat="1" applyFont="1" applyFill="1" applyBorder="1" applyAlignment="1">
      <alignment horizontal="center" vertical="center"/>
    </xf>
    <xf numFmtId="37" fontId="21" fillId="2" borderId="33" xfId="9" applyNumberFormat="1" applyFont="1" applyFill="1" applyBorder="1" applyAlignment="1">
      <alignment horizontal="center" vertical="center"/>
    </xf>
    <xf numFmtId="37" fontId="21" fillId="2" borderId="1" xfId="9" applyNumberFormat="1" applyFont="1" applyFill="1" applyBorder="1" applyAlignment="1">
      <alignment horizontal="center" vertical="center"/>
    </xf>
    <xf numFmtId="37" fontId="21" fillId="2" borderId="5" xfId="9" applyNumberFormat="1" applyFont="1" applyFill="1" applyBorder="1" applyAlignment="1">
      <alignment horizontal="center" vertical="center"/>
    </xf>
    <xf numFmtId="37" fontId="21" fillId="2" borderId="22" xfId="9" applyNumberFormat="1" applyFont="1" applyFill="1" applyBorder="1" applyAlignment="1">
      <alignment horizontal="center" vertical="center"/>
    </xf>
    <xf numFmtId="165" fontId="53" fillId="13" borderId="21" xfId="3" applyNumberFormat="1" applyFont="1" applyFill="1" applyBorder="1" applyAlignment="1">
      <alignment horizontal="center" vertical="center" shrinkToFit="1"/>
    </xf>
    <xf numFmtId="171" fontId="50" fillId="0" borderId="1" xfId="13" applyNumberFormat="1" applyFont="1" applyBorder="1" applyAlignment="1">
      <alignment horizontal="center" vertical="center" readingOrder="2"/>
    </xf>
    <xf numFmtId="1" fontId="50" fillId="0" borderId="1" xfId="0" applyNumberFormat="1" applyFont="1" applyBorder="1" applyAlignment="1">
      <alignment horizontal="center" vertical="center" readingOrder="2"/>
    </xf>
    <xf numFmtId="3" fontId="50" fillId="0" borderId="1" xfId="0" applyNumberFormat="1" applyFont="1" applyBorder="1" applyAlignment="1">
      <alignment horizontal="center" vertical="center" readingOrder="2"/>
    </xf>
    <xf numFmtId="9" fontId="50" fillId="0" borderId="1" xfId="1" applyFont="1" applyBorder="1" applyAlignment="1">
      <alignment horizontal="center" vertical="center" readingOrder="2"/>
    </xf>
    <xf numFmtId="171" fontId="50" fillId="2" borderId="1" xfId="13" applyNumberFormat="1" applyFont="1" applyFill="1" applyBorder="1" applyAlignment="1">
      <alignment horizontal="center" vertical="center" readingOrder="2"/>
    </xf>
    <xf numFmtId="1" fontId="50" fillId="2" borderId="1" xfId="0" applyNumberFormat="1" applyFont="1" applyFill="1" applyBorder="1" applyAlignment="1">
      <alignment horizontal="center" vertical="center" readingOrder="2"/>
    </xf>
    <xf numFmtId="3" fontId="50" fillId="2" borderId="1" xfId="0" applyNumberFormat="1" applyFont="1" applyFill="1" applyBorder="1" applyAlignment="1">
      <alignment horizontal="center" vertical="center" readingOrder="2"/>
    </xf>
    <xf numFmtId="9" fontId="50" fillId="2" borderId="1" xfId="1" applyFont="1" applyFill="1" applyBorder="1" applyAlignment="1">
      <alignment horizontal="center" vertical="center" readingOrder="2"/>
    </xf>
    <xf numFmtId="171" fontId="10" fillId="24" borderId="1" xfId="0" applyNumberFormat="1" applyFont="1" applyFill="1" applyBorder="1" applyAlignment="1">
      <alignment horizontal="center" vertical="center" readingOrder="2"/>
    </xf>
    <xf numFmtId="3" fontId="10" fillId="24" borderId="1" xfId="0" applyNumberFormat="1" applyFont="1" applyFill="1" applyBorder="1" applyAlignment="1">
      <alignment horizontal="center" vertical="center" readingOrder="2"/>
    </xf>
    <xf numFmtId="9" fontId="10" fillId="24" borderId="1" xfId="1" applyFont="1" applyFill="1" applyBorder="1" applyAlignment="1">
      <alignment horizontal="center" vertical="center" readingOrder="2"/>
    </xf>
    <xf numFmtId="0" fontId="4" fillId="4" borderId="5" xfId="0" applyFont="1" applyFill="1" applyBorder="1" applyAlignment="1">
      <alignment horizontal="center" vertical="center" readingOrder="2"/>
    </xf>
    <xf numFmtId="0" fontId="3" fillId="0" borderId="51" xfId="0" applyFont="1" applyBorder="1" applyAlignment="1">
      <alignment horizontal="centerContinuous" vertical="center" readingOrder="2"/>
    </xf>
    <xf numFmtId="0" fontId="3" fillId="0" borderId="57" xfId="0" applyFont="1" applyBorder="1" applyAlignment="1">
      <alignment horizontal="centerContinuous" vertical="center" readingOrder="2"/>
    </xf>
    <xf numFmtId="0" fontId="3" fillId="0" borderId="53" xfId="0" applyFont="1" applyBorder="1" applyAlignment="1">
      <alignment horizontal="centerContinuous" vertical="center" readingOrder="2"/>
    </xf>
    <xf numFmtId="0" fontId="3" fillId="2" borderId="0" xfId="0" applyFont="1" applyFill="1" applyAlignment="1">
      <alignment horizontal="centerContinuous" vertical="center" readingOrder="2"/>
    </xf>
    <xf numFmtId="3" fontId="3" fillId="0" borderId="1" xfId="0" applyNumberFormat="1" applyFont="1" applyBorder="1" applyAlignment="1">
      <alignment horizontal="center" vertical="center" readingOrder="2"/>
    </xf>
    <xf numFmtId="3" fontId="4" fillId="24" borderId="1" xfId="0" applyNumberFormat="1" applyFont="1" applyFill="1" applyBorder="1" applyAlignment="1">
      <alignment horizontal="center" vertical="center" readingOrder="2"/>
    </xf>
    <xf numFmtId="9" fontId="3" fillId="0" borderId="1" xfId="1" applyFont="1" applyBorder="1" applyAlignment="1">
      <alignment horizontal="center" vertical="center" readingOrder="2"/>
    </xf>
    <xf numFmtId="9" fontId="4" fillId="24" borderId="1" xfId="1" applyFont="1" applyFill="1" applyBorder="1" applyAlignment="1">
      <alignment horizontal="center" vertical="center" readingOrder="2"/>
    </xf>
    <xf numFmtId="9" fontId="53" fillId="13" borderId="36" xfId="1" applyFont="1" applyFill="1" applyBorder="1" applyAlignment="1">
      <alignment horizontal="center" vertical="center" shrinkToFit="1"/>
    </xf>
    <xf numFmtId="172" fontId="3" fillId="0" borderId="1" xfId="13" applyNumberFormat="1" applyFont="1" applyBorder="1" applyAlignment="1">
      <alignment horizontal="right" vertical="center" readingOrder="2"/>
    </xf>
    <xf numFmtId="172" fontId="4" fillId="5" borderId="1" xfId="13" applyNumberFormat="1" applyFont="1" applyFill="1" applyBorder="1" applyAlignment="1">
      <alignment horizontal="right" vertical="center" readingOrder="2"/>
    </xf>
    <xf numFmtId="9" fontId="4" fillId="5" borderId="1" xfId="1" applyFont="1" applyFill="1" applyBorder="1" applyAlignment="1">
      <alignment horizontal="center" vertical="center" readingOrder="2"/>
    </xf>
    <xf numFmtId="172" fontId="4" fillId="6" borderId="1" xfId="13" applyNumberFormat="1" applyFont="1" applyFill="1" applyBorder="1" applyAlignment="1">
      <alignment horizontal="right" vertical="center" readingOrder="2"/>
    </xf>
    <xf numFmtId="9" fontId="4" fillId="6" borderId="1" xfId="1" applyFont="1" applyFill="1" applyBorder="1" applyAlignment="1">
      <alignment horizontal="center" vertical="center" readingOrder="2"/>
    </xf>
    <xf numFmtId="3" fontId="36" fillId="22" borderId="1" xfId="2" applyNumberFormat="1" applyFont="1" applyFill="1" applyBorder="1" applyAlignment="1">
      <alignment horizontal="center" vertical="center"/>
    </xf>
    <xf numFmtId="3" fontId="10" fillId="22" borderId="1" xfId="0" applyNumberFormat="1" applyFont="1" applyFill="1" applyBorder="1" applyAlignment="1" applyProtection="1">
      <alignment horizontal="center" vertical="center"/>
      <protection locked="0"/>
    </xf>
    <xf numFmtId="167" fontId="10" fillId="22" borderId="1" xfId="0" applyNumberFormat="1" applyFont="1" applyFill="1" applyBorder="1" applyAlignment="1" applyProtection="1">
      <alignment horizontal="center" vertical="center"/>
      <protection locked="0"/>
    </xf>
    <xf numFmtId="168" fontId="10" fillId="22" borderId="1" xfId="0" applyNumberFormat="1" applyFont="1" applyFill="1" applyBorder="1" applyAlignment="1" applyProtection="1">
      <alignment horizontal="center" vertical="center"/>
      <protection locked="0"/>
    </xf>
    <xf numFmtId="169" fontId="10" fillId="22" borderId="1" xfId="0" applyNumberFormat="1" applyFont="1" applyFill="1" applyBorder="1" applyAlignment="1" applyProtection="1">
      <alignment horizontal="center" vertical="center"/>
      <protection locked="0"/>
    </xf>
    <xf numFmtId="1" fontId="33" fillId="0" borderId="1" xfId="0" applyNumberFormat="1" applyFont="1" applyBorder="1" applyAlignment="1" applyProtection="1">
      <alignment horizontal="center" vertical="center"/>
      <protection locked="0"/>
    </xf>
    <xf numFmtId="2" fontId="33" fillId="0" borderId="1" xfId="0" applyNumberFormat="1" applyFont="1" applyBorder="1" applyAlignment="1" applyProtection="1">
      <alignment horizontal="center" vertical="center"/>
      <protection locked="0"/>
    </xf>
    <xf numFmtId="3" fontId="54" fillId="0" borderId="0" xfId="0" applyNumberFormat="1" applyFont="1" applyAlignment="1">
      <alignment horizontal="center" vertical="center"/>
    </xf>
    <xf numFmtId="171" fontId="3" fillId="0" borderId="1" xfId="13" applyNumberFormat="1" applyFont="1" applyBorder="1" applyAlignment="1">
      <alignment horizontal="center" vertical="center" readingOrder="2"/>
    </xf>
    <xf numFmtId="171" fontId="3" fillId="0" borderId="1" xfId="13" applyNumberFormat="1" applyFont="1" applyBorder="1" applyAlignment="1">
      <alignment horizontal="right" vertical="center" readingOrder="2"/>
    </xf>
    <xf numFmtId="171" fontId="4" fillId="5" borderId="1" xfId="13" applyNumberFormat="1" applyFont="1" applyFill="1" applyBorder="1" applyAlignment="1">
      <alignment horizontal="right" vertical="center" readingOrder="2"/>
    </xf>
    <xf numFmtId="171" fontId="4" fillId="6" borderId="1" xfId="13" applyNumberFormat="1" applyFont="1" applyFill="1" applyBorder="1" applyAlignment="1">
      <alignment horizontal="right" vertical="center" readingOrder="2"/>
    </xf>
    <xf numFmtId="171" fontId="3" fillId="0" borderId="1" xfId="13" applyNumberFormat="1" applyFont="1" applyFill="1" applyBorder="1" applyAlignment="1">
      <alignment horizontal="right" vertical="center" readingOrder="2"/>
    </xf>
    <xf numFmtId="3" fontId="21" fillId="2" borderId="22" xfId="9" applyNumberFormat="1" applyFont="1" applyFill="1" applyBorder="1" applyAlignment="1">
      <alignment horizontal="center" vertical="center"/>
    </xf>
    <xf numFmtId="3" fontId="21" fillId="2" borderId="5" xfId="9" applyNumberFormat="1" applyFont="1" applyFill="1" applyBorder="1" applyAlignment="1">
      <alignment horizontal="center" vertical="center"/>
    </xf>
    <xf numFmtId="3" fontId="21" fillId="2" borderId="1" xfId="9" applyNumberFormat="1" applyFont="1" applyFill="1" applyBorder="1" applyAlignment="1">
      <alignment horizontal="center" vertical="center"/>
    </xf>
    <xf numFmtId="0" fontId="25" fillId="0" borderId="0" xfId="3" applyFont="1" applyAlignment="1">
      <alignment horizontal="center"/>
    </xf>
    <xf numFmtId="0" fontId="2" fillId="0" borderId="0" xfId="3" applyAlignment="1">
      <alignment horizontal="center"/>
    </xf>
    <xf numFmtId="0" fontId="56" fillId="21" borderId="1" xfId="3" applyFont="1" applyFill="1" applyBorder="1" applyAlignment="1">
      <alignment horizontal="center" vertical="center" wrapText="1"/>
    </xf>
    <xf numFmtId="0" fontId="57" fillId="0" borderId="0" xfId="3" applyFont="1" applyAlignment="1">
      <alignment horizontal="center" vertical="center"/>
    </xf>
    <xf numFmtId="0" fontId="56" fillId="0" borderId="1" xfId="3" applyFont="1" applyBorder="1" applyAlignment="1">
      <alignment horizontal="center" vertical="center"/>
    </xf>
    <xf numFmtId="0" fontId="8" fillId="0" borderId="62" xfId="11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 readingOrder="2"/>
    </xf>
    <xf numFmtId="0" fontId="3" fillId="3" borderId="1" xfId="0" applyFont="1" applyFill="1" applyBorder="1" applyAlignment="1">
      <alignment horizontal="center" vertical="center" readingOrder="2"/>
    </xf>
    <xf numFmtId="0" fontId="3" fillId="7" borderId="1" xfId="0" applyFont="1" applyFill="1" applyBorder="1" applyAlignment="1">
      <alignment horizontal="center" vertical="center" readingOrder="2"/>
    </xf>
    <xf numFmtId="0" fontId="3" fillId="8" borderId="22" xfId="0" applyFont="1" applyFill="1" applyBorder="1" applyAlignment="1">
      <alignment horizontal="center" vertical="center" wrapText="1" readingOrder="2"/>
    </xf>
    <xf numFmtId="0" fontId="3" fillId="8" borderId="6" xfId="0" applyFont="1" applyFill="1" applyBorder="1" applyAlignment="1">
      <alignment horizontal="center" vertical="center" wrapText="1" readingOrder="2"/>
    </xf>
    <xf numFmtId="0" fontId="44" fillId="23" borderId="69" xfId="12" applyFont="1" applyFill="1" applyBorder="1" applyAlignment="1">
      <alignment horizontal="center" vertical="center" wrapText="1" readingOrder="2"/>
    </xf>
    <xf numFmtId="0" fontId="44" fillId="23" borderId="17" xfId="12" applyFont="1" applyFill="1" applyBorder="1" applyAlignment="1">
      <alignment horizontal="center" vertical="center" wrapText="1" readingOrder="2"/>
    </xf>
    <xf numFmtId="0" fontId="3" fillId="8" borderId="20" xfId="0" applyFont="1" applyFill="1" applyBorder="1" applyAlignment="1">
      <alignment horizontal="center" vertical="center" wrapText="1" readingOrder="2"/>
    </xf>
    <xf numFmtId="0" fontId="3" fillId="8" borderId="21" xfId="0" applyFont="1" applyFill="1" applyBorder="1" applyAlignment="1">
      <alignment horizontal="center" vertical="center" wrapText="1" readingOrder="2"/>
    </xf>
    <xf numFmtId="0" fontId="4" fillId="24" borderId="2" xfId="0" applyFont="1" applyFill="1" applyBorder="1" applyAlignment="1">
      <alignment horizontal="center" vertical="center" readingOrder="2"/>
    </xf>
    <xf numFmtId="0" fontId="4" fillId="24" borderId="3" xfId="0" applyFont="1" applyFill="1" applyBorder="1" applyAlignment="1">
      <alignment horizontal="center" vertical="center" readingOrder="2"/>
    </xf>
    <xf numFmtId="0" fontId="44" fillId="23" borderId="64" xfId="12" applyFont="1" applyFill="1" applyBorder="1" applyAlignment="1">
      <alignment horizontal="center" vertical="center" wrapText="1" readingOrder="2"/>
    </xf>
    <xf numFmtId="0" fontId="44" fillId="23" borderId="66" xfId="12" applyFont="1" applyFill="1" applyBorder="1" applyAlignment="1">
      <alignment horizontal="center" vertical="center" wrapText="1" readingOrder="2"/>
    </xf>
    <xf numFmtId="0" fontId="44" fillId="23" borderId="20" xfId="12" applyFont="1" applyFill="1" applyBorder="1" applyAlignment="1">
      <alignment horizontal="center" vertical="center" wrapText="1" readingOrder="2"/>
    </xf>
    <xf numFmtId="0" fontId="44" fillId="23" borderId="65" xfId="12" applyFont="1" applyFill="1" applyBorder="1" applyAlignment="1">
      <alignment horizontal="center" vertical="center" wrapText="1" readingOrder="2"/>
    </xf>
    <xf numFmtId="0" fontId="44" fillId="23" borderId="50" xfId="12" applyFont="1" applyFill="1" applyBorder="1" applyAlignment="1">
      <alignment horizontal="center" vertical="center" wrapText="1" readingOrder="2"/>
    </xf>
    <xf numFmtId="0" fontId="44" fillId="23" borderId="22" xfId="12" applyFont="1" applyFill="1" applyBorder="1" applyAlignment="1">
      <alignment horizontal="center" vertical="center" wrapText="1" readingOrder="2"/>
    </xf>
    <xf numFmtId="0" fontId="44" fillId="23" borderId="25" xfId="12" applyFont="1" applyFill="1" applyBorder="1" applyAlignment="1">
      <alignment horizontal="center" vertical="center" wrapText="1" readingOrder="2"/>
    </xf>
    <xf numFmtId="0" fontId="44" fillId="23" borderId="21" xfId="12" applyFont="1" applyFill="1" applyBorder="1" applyAlignment="1">
      <alignment horizontal="center" vertical="center" wrapText="1" readingOrder="2"/>
    </xf>
    <xf numFmtId="0" fontId="6" fillId="14" borderId="10" xfId="2" applyFill="1" applyBorder="1"/>
    <xf numFmtId="0" fontId="6" fillId="14" borderId="0" xfId="2" applyFill="1"/>
    <xf numFmtId="0" fontId="6" fillId="14" borderId="13" xfId="2" applyFill="1" applyBorder="1"/>
    <xf numFmtId="0" fontId="12" fillId="0" borderId="10" xfId="2" applyFont="1" applyBorder="1" applyAlignment="1">
      <alignment horizontal="right" vertical="center" readingOrder="2"/>
    </xf>
    <xf numFmtId="0" fontId="12" fillId="0" borderId="0" xfId="2" applyFont="1" applyAlignment="1">
      <alignment horizontal="right" vertical="center" readingOrder="2"/>
    </xf>
    <xf numFmtId="0" fontId="12" fillId="0" borderId="13" xfId="2" applyFont="1" applyBorder="1" applyAlignment="1">
      <alignment horizontal="right" vertical="center" readingOrder="2"/>
    </xf>
    <xf numFmtId="164" fontId="13" fillId="8" borderId="70" xfId="4" applyNumberFormat="1" applyFont="1" applyFill="1" applyBorder="1" applyAlignment="1" applyProtection="1">
      <alignment horizontal="center" vertical="center"/>
      <protection locked="0"/>
    </xf>
    <xf numFmtId="164" fontId="13" fillId="8" borderId="17" xfId="4" applyNumberFormat="1" applyFont="1" applyFill="1" applyBorder="1" applyAlignment="1" applyProtection="1">
      <alignment horizontal="center" vertical="center"/>
      <protection locked="0"/>
    </xf>
    <xf numFmtId="164" fontId="13" fillId="8" borderId="69" xfId="4" applyNumberFormat="1" applyFont="1" applyFill="1" applyBorder="1" applyAlignment="1" applyProtection="1">
      <alignment horizontal="center" vertical="center"/>
      <protection locked="0"/>
    </xf>
    <xf numFmtId="0" fontId="8" fillId="0" borderId="7" xfId="11" applyFont="1" applyBorder="1" applyAlignment="1">
      <alignment horizontal="center" vertical="center"/>
    </xf>
    <xf numFmtId="0" fontId="8" fillId="0" borderId="8" xfId="11" applyFont="1" applyBorder="1" applyAlignment="1">
      <alignment horizontal="center" vertical="center"/>
    </xf>
    <xf numFmtId="0" fontId="9" fillId="8" borderId="11" xfId="0" applyFont="1" applyFill="1" applyBorder="1" applyAlignment="1">
      <alignment horizontal="center" vertical="center" wrapText="1" readingOrder="2"/>
    </xf>
    <xf numFmtId="0" fontId="9" fillId="8" borderId="1" xfId="0" applyFont="1" applyFill="1" applyBorder="1" applyAlignment="1">
      <alignment horizontal="center" vertical="center" wrapText="1" readingOrder="2"/>
    </xf>
    <xf numFmtId="3" fontId="36" fillId="8" borderId="1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8" borderId="5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8" borderId="24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8" borderId="6" xfId="5" applyNumberFormat="1" applyFont="1" applyFill="1" applyBorder="1" applyAlignment="1" applyProtection="1">
      <alignment horizontal="center" vertical="center" wrapText="1" readingOrder="2"/>
      <protection locked="0"/>
    </xf>
    <xf numFmtId="0" fontId="42" fillId="0" borderId="8" xfId="2" applyFont="1" applyBorder="1" applyAlignment="1">
      <alignment horizontal="center" vertical="center" wrapText="1"/>
    </xf>
    <xf numFmtId="0" fontId="42" fillId="0" borderId="9" xfId="2" applyFont="1" applyBorder="1" applyAlignment="1">
      <alignment horizontal="center" vertical="center" wrapText="1"/>
    </xf>
    <xf numFmtId="0" fontId="36" fillId="8" borderId="1" xfId="5" applyFont="1" applyFill="1" applyBorder="1" applyAlignment="1" applyProtection="1">
      <alignment horizontal="center" vertical="center" wrapText="1" readingOrder="2"/>
      <protection locked="0"/>
    </xf>
    <xf numFmtId="0" fontId="40" fillId="8" borderId="1" xfId="5" applyFont="1" applyFill="1" applyBorder="1" applyAlignment="1" applyProtection="1">
      <alignment horizontal="right" vertical="center" readingOrder="2"/>
      <protection locked="0"/>
    </xf>
    <xf numFmtId="0" fontId="36" fillId="8" borderId="5" xfId="5" applyFont="1" applyFill="1" applyBorder="1" applyAlignment="1" applyProtection="1">
      <alignment horizontal="center" vertical="center" wrapText="1" readingOrder="2"/>
      <protection locked="0"/>
    </xf>
    <xf numFmtId="0" fontId="36" fillId="8" borderId="24" xfId="5" applyFont="1" applyFill="1" applyBorder="1" applyAlignment="1" applyProtection="1">
      <alignment horizontal="center" vertical="center" wrapText="1" readingOrder="2"/>
      <protection locked="0"/>
    </xf>
    <xf numFmtId="0" fontId="36" fillId="8" borderId="6" xfId="5" applyFont="1" applyFill="1" applyBorder="1" applyAlignment="1" applyProtection="1">
      <alignment horizontal="center" vertical="center" wrapText="1" readingOrder="2"/>
      <protection locked="0"/>
    </xf>
    <xf numFmtId="3" fontId="17" fillId="0" borderId="57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3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6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8" xfId="5" applyNumberFormat="1" applyFont="1" applyBorder="1" applyAlignment="1" applyProtection="1">
      <alignment horizontal="right" vertical="top" wrapText="1" readingOrder="2"/>
      <protection locked="0"/>
    </xf>
    <xf numFmtId="0" fontId="36" fillId="0" borderId="4" xfId="2" applyFont="1" applyBorder="1" applyAlignment="1">
      <alignment horizontal="right" vertical="center"/>
    </xf>
    <xf numFmtId="0" fontId="11" fillId="8" borderId="1" xfId="5" applyFont="1" applyFill="1" applyBorder="1" applyAlignment="1" applyProtection="1">
      <alignment horizontal="center" vertical="center" wrapText="1" readingOrder="2"/>
      <protection locked="0"/>
    </xf>
    <xf numFmtId="0" fontId="36" fillId="0" borderId="3" xfId="5" applyFont="1" applyBorder="1" applyAlignment="1" applyProtection="1">
      <alignment horizontal="center" vertical="center" wrapText="1" readingOrder="2"/>
      <protection locked="0"/>
    </xf>
    <xf numFmtId="0" fontId="36" fillId="0" borderId="1" xfId="5" applyFont="1" applyBorder="1" applyAlignment="1" applyProtection="1">
      <alignment horizontal="center" vertical="center" wrapText="1" readingOrder="2"/>
      <protection locked="0"/>
    </xf>
    <xf numFmtId="0" fontId="11" fillId="22" borderId="51" xfId="5" applyFont="1" applyFill="1" applyBorder="1" applyAlignment="1">
      <alignment horizontal="center" vertical="center" wrapText="1" readingOrder="2"/>
    </xf>
    <xf numFmtId="0" fontId="11" fillId="22" borderId="53" xfId="5" applyFont="1" applyFill="1" applyBorder="1" applyAlignment="1">
      <alignment horizontal="center" vertical="center" wrapText="1" readingOrder="2"/>
    </xf>
    <xf numFmtId="0" fontId="11" fillId="22" borderId="60" xfId="5" applyFont="1" applyFill="1" applyBorder="1" applyAlignment="1">
      <alignment horizontal="center" vertical="center" wrapText="1" readingOrder="2"/>
    </xf>
    <xf numFmtId="0" fontId="11" fillId="22" borderId="58" xfId="5" applyFont="1" applyFill="1" applyBorder="1" applyAlignment="1">
      <alignment horizontal="center" vertical="center" wrapText="1" readingOrder="2"/>
    </xf>
    <xf numFmtId="0" fontId="11" fillId="22" borderId="5" xfId="5" applyFont="1" applyFill="1" applyBorder="1" applyAlignment="1">
      <alignment horizontal="center" vertical="center" wrapText="1" readingOrder="2"/>
    </xf>
    <xf numFmtId="0" fontId="11" fillId="22" borderId="6" xfId="5" applyFont="1" applyFill="1" applyBorder="1" applyAlignment="1">
      <alignment horizontal="center" vertical="center" wrapText="1" readingOrder="2"/>
    </xf>
    <xf numFmtId="0" fontId="36" fillId="8" borderId="57" xfId="5" applyFont="1" applyFill="1" applyBorder="1" applyAlignment="1" applyProtection="1">
      <alignment horizontal="center" vertical="center" wrapText="1" readingOrder="2"/>
      <protection locked="0"/>
    </xf>
    <xf numFmtId="0" fontId="36" fillId="8" borderId="53" xfId="5" applyFont="1" applyFill="1" applyBorder="1" applyAlignment="1" applyProtection="1">
      <alignment horizontal="center" vertical="center" wrapText="1" readingOrder="2"/>
      <protection locked="0"/>
    </xf>
    <xf numFmtId="0" fontId="36" fillId="8" borderId="0" xfId="5" applyFont="1" applyFill="1" applyAlignment="1" applyProtection="1">
      <alignment horizontal="center" vertical="center" wrapText="1" readingOrder="2"/>
      <protection locked="0"/>
    </xf>
    <xf numFmtId="0" fontId="36" fillId="8" borderId="59" xfId="5" applyFont="1" applyFill="1" applyBorder="1" applyAlignment="1" applyProtection="1">
      <alignment horizontal="center" vertical="center" wrapText="1" readingOrder="2"/>
      <protection locked="0"/>
    </xf>
    <xf numFmtId="0" fontId="36" fillId="8" borderId="56" xfId="5" applyFont="1" applyFill="1" applyBorder="1" applyAlignment="1" applyProtection="1">
      <alignment horizontal="center" vertical="center" wrapText="1" readingOrder="2"/>
      <protection locked="0"/>
    </xf>
    <xf numFmtId="0" fontId="36" fillId="8" borderId="58" xfId="5" applyFont="1" applyFill="1" applyBorder="1" applyAlignment="1" applyProtection="1">
      <alignment horizontal="center" vertical="center" wrapText="1" readingOrder="2"/>
      <protection locked="0"/>
    </xf>
    <xf numFmtId="0" fontId="11" fillId="22" borderId="1" xfId="5" applyFont="1" applyFill="1" applyBorder="1" applyAlignment="1">
      <alignment horizontal="center" vertical="center" wrapText="1" readingOrder="2"/>
    </xf>
    <xf numFmtId="0" fontId="17" fillId="0" borderId="57" xfId="5" applyFont="1" applyBorder="1" applyAlignment="1" applyProtection="1">
      <alignment horizontal="right" vertical="top" wrapText="1"/>
      <protection locked="0"/>
    </xf>
    <xf numFmtId="0" fontId="17" fillId="0" borderId="56" xfId="5" applyFont="1" applyBorder="1" applyAlignment="1" applyProtection="1">
      <alignment horizontal="right" vertical="top" wrapText="1"/>
      <protection locked="0"/>
    </xf>
    <xf numFmtId="0" fontId="36" fillId="0" borderId="2" xfId="5" applyFont="1" applyBorder="1" applyAlignment="1" applyProtection="1">
      <alignment horizontal="center" vertical="center" wrapText="1" readingOrder="2"/>
      <protection locked="0"/>
    </xf>
    <xf numFmtId="0" fontId="36" fillId="0" borderId="4" xfId="5" applyFont="1" applyBorder="1" applyAlignment="1" applyProtection="1">
      <alignment horizontal="center" vertical="center" wrapText="1" readingOrder="2"/>
      <protection locked="0"/>
    </xf>
    <xf numFmtId="0" fontId="11" fillId="9" borderId="4" xfId="5" applyFont="1" applyFill="1" applyBorder="1" applyAlignment="1">
      <alignment horizontal="right" vertical="center" wrapText="1" readingOrder="2"/>
    </xf>
    <xf numFmtId="3" fontId="10" fillId="0" borderId="57" xfId="0" applyNumberFormat="1" applyFont="1" applyBorder="1" applyAlignment="1" applyProtection="1">
      <alignment horizontal="right" vertical="top"/>
      <protection locked="0"/>
    </xf>
    <xf numFmtId="3" fontId="10" fillId="0" borderId="53" xfId="0" applyNumberFormat="1" applyFont="1" applyBorder="1" applyAlignment="1" applyProtection="1">
      <alignment horizontal="right" vertical="top"/>
      <protection locked="0"/>
    </xf>
    <xf numFmtId="3" fontId="10" fillId="0" borderId="0" xfId="0" applyNumberFormat="1" applyFont="1" applyAlignment="1" applyProtection="1">
      <alignment horizontal="right" vertical="top"/>
      <protection locked="0"/>
    </xf>
    <xf numFmtId="3" fontId="10" fillId="0" borderId="59" xfId="0" applyNumberFormat="1" applyFont="1" applyBorder="1" applyAlignment="1" applyProtection="1">
      <alignment horizontal="right" vertical="top"/>
      <protection locked="0"/>
    </xf>
    <xf numFmtId="3" fontId="10" fillId="0" borderId="56" xfId="0" applyNumberFormat="1" applyFont="1" applyBorder="1" applyAlignment="1" applyProtection="1">
      <alignment horizontal="right" vertical="top"/>
      <protection locked="0"/>
    </xf>
    <xf numFmtId="3" fontId="10" fillId="0" borderId="58" xfId="0" applyNumberFormat="1" applyFont="1" applyBorder="1" applyAlignment="1" applyProtection="1">
      <alignment horizontal="right" vertical="top"/>
      <protection locked="0"/>
    </xf>
    <xf numFmtId="0" fontId="31" fillId="8" borderId="2" xfId="0" applyFont="1" applyFill="1" applyBorder="1" applyAlignment="1">
      <alignment horizontal="center" vertical="center"/>
    </xf>
    <xf numFmtId="0" fontId="31" fillId="8" borderId="4" xfId="0" applyFont="1" applyFill="1" applyBorder="1" applyAlignment="1">
      <alignment horizontal="center" vertical="center"/>
    </xf>
    <xf numFmtId="0" fontId="31" fillId="8" borderId="3" xfId="0" applyFont="1" applyFill="1" applyBorder="1" applyAlignment="1">
      <alignment horizontal="center" vertical="center"/>
    </xf>
    <xf numFmtId="0" fontId="35" fillId="8" borderId="2" xfId="5" applyFont="1" applyFill="1" applyBorder="1" applyAlignment="1">
      <alignment horizontal="center" vertical="center" wrapText="1" readingOrder="2"/>
    </xf>
    <xf numFmtId="0" fontId="35" fillId="8" borderId="4" xfId="5" applyFont="1" applyFill="1" applyBorder="1" applyAlignment="1">
      <alignment horizontal="center" vertical="center" wrapText="1" readingOrder="2"/>
    </xf>
    <xf numFmtId="0" fontId="35" fillId="8" borderId="3" xfId="5" applyFont="1" applyFill="1" applyBorder="1" applyAlignment="1">
      <alignment horizontal="center" vertical="center" wrapText="1" readingOrder="2"/>
    </xf>
    <xf numFmtId="0" fontId="35" fillId="0" borderId="2" xfId="5" applyFont="1" applyBorder="1" applyAlignment="1" applyProtection="1">
      <alignment horizontal="center" vertical="center" wrapText="1" readingOrder="2"/>
      <protection locked="0"/>
    </xf>
    <xf numFmtId="0" fontId="35" fillId="0" borderId="3" xfId="5" applyFont="1" applyBorder="1" applyAlignment="1" applyProtection="1">
      <alignment horizontal="center" vertical="center" wrapText="1" readingOrder="2"/>
      <protection locked="0"/>
    </xf>
    <xf numFmtId="3" fontId="36" fillId="0" borderId="2" xfId="5" applyNumberFormat="1" applyFont="1" applyBorder="1" applyAlignment="1" applyProtection="1">
      <alignment horizontal="center" vertical="center" wrapText="1" readingOrder="2"/>
      <protection locked="0"/>
    </xf>
    <xf numFmtId="3" fontId="36" fillId="0" borderId="3" xfId="5" applyNumberFormat="1" applyFont="1" applyBorder="1" applyAlignment="1" applyProtection="1">
      <alignment horizontal="center" vertical="center" wrapText="1" readingOrder="2"/>
      <protection locked="0"/>
    </xf>
    <xf numFmtId="3" fontId="32" fillId="0" borderId="2" xfId="0" applyNumberFormat="1" applyFont="1" applyBorder="1" applyAlignment="1" applyProtection="1">
      <alignment horizontal="center"/>
      <protection locked="0"/>
    </xf>
    <xf numFmtId="3" fontId="32" fillId="0" borderId="4" xfId="0" applyNumberFormat="1" applyFont="1" applyBorder="1" applyAlignment="1" applyProtection="1">
      <alignment horizontal="center"/>
      <protection locked="0"/>
    </xf>
    <xf numFmtId="3" fontId="32" fillId="0" borderId="3" xfId="0" applyNumberFormat="1" applyFont="1" applyBorder="1" applyAlignment="1" applyProtection="1">
      <alignment horizontal="center"/>
      <protection locked="0"/>
    </xf>
    <xf numFmtId="0" fontId="11" fillId="9" borderId="4" xfId="5" applyFont="1" applyFill="1" applyBorder="1" applyAlignment="1">
      <alignment horizontal="center" vertical="center" wrapText="1" readingOrder="2"/>
    </xf>
    <xf numFmtId="0" fontId="11" fillId="8" borderId="1" xfId="0" applyFont="1" applyFill="1" applyBorder="1" applyAlignment="1" applyProtection="1">
      <alignment horizontal="center" vertical="center" wrapText="1"/>
      <protection locked="0"/>
    </xf>
    <xf numFmtId="0" fontId="31" fillId="0" borderId="1" xfId="0" applyFont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0" fontId="31" fillId="0" borderId="2" xfId="0" applyFont="1" applyBorder="1" applyAlignment="1" applyProtection="1">
      <alignment horizontal="center"/>
      <protection locked="0"/>
    </xf>
    <xf numFmtId="0" fontId="31" fillId="0" borderId="3" xfId="0" applyFont="1" applyBorder="1" applyAlignment="1" applyProtection="1">
      <alignment horizontal="center"/>
      <protection locked="0"/>
    </xf>
    <xf numFmtId="0" fontId="11" fillId="9" borderId="1" xfId="5" applyFont="1" applyFill="1" applyBorder="1" applyAlignment="1">
      <alignment horizontal="center" vertical="center" wrapText="1" readingOrder="2"/>
    </xf>
    <xf numFmtId="0" fontId="31" fillId="8" borderId="1" xfId="0" applyFont="1" applyFill="1" applyBorder="1" applyAlignment="1">
      <alignment horizontal="center" vertical="center"/>
    </xf>
    <xf numFmtId="3" fontId="10" fillId="0" borderId="1" xfId="0" applyNumberFormat="1" applyFont="1" applyBorder="1" applyAlignment="1" applyProtection="1">
      <alignment horizontal="right" vertical="top"/>
      <protection locked="0"/>
    </xf>
    <xf numFmtId="0" fontId="35" fillId="0" borderId="1" xfId="5" applyFont="1" applyBorder="1" applyAlignment="1" applyProtection="1">
      <alignment horizontal="center" vertical="center" wrapText="1" readingOrder="2"/>
      <protection locked="0"/>
    </xf>
    <xf numFmtId="3" fontId="32" fillId="0" borderId="1" xfId="0" applyNumberFormat="1" applyFont="1" applyBorder="1" applyAlignment="1" applyProtection="1">
      <alignment horizontal="center"/>
      <protection locked="0"/>
    </xf>
    <xf numFmtId="0" fontId="11" fillId="9" borderId="1" xfId="5" applyFont="1" applyFill="1" applyBorder="1" applyAlignment="1">
      <alignment horizontal="right" vertical="center" wrapText="1" readingOrder="2"/>
    </xf>
    <xf numFmtId="0" fontId="35" fillId="8" borderId="1" xfId="5" applyFont="1" applyFill="1" applyBorder="1" applyAlignment="1">
      <alignment horizontal="center" vertical="center" wrapText="1" readingOrder="2"/>
    </xf>
    <xf numFmtId="0" fontId="17" fillId="0" borderId="1" xfId="5" applyFont="1" applyBorder="1" applyAlignment="1" applyProtection="1">
      <alignment horizontal="right" vertical="top" wrapText="1"/>
      <protection locked="0"/>
    </xf>
    <xf numFmtId="3" fontId="17" fillId="0" borderId="1" xfId="5" applyNumberFormat="1" applyFont="1" applyBorder="1" applyAlignment="1" applyProtection="1">
      <alignment horizontal="right" vertical="top" wrapText="1" readingOrder="2"/>
      <protection locked="0"/>
    </xf>
    <xf numFmtId="0" fontId="36" fillId="0" borderId="1" xfId="2" applyFont="1" applyBorder="1" applyAlignment="1">
      <alignment horizontal="right" vertical="center"/>
    </xf>
    <xf numFmtId="0" fontId="10" fillId="9" borderId="1" xfId="5" applyFont="1" applyFill="1" applyBorder="1" applyAlignment="1">
      <alignment horizontal="right" vertical="top" wrapText="1" readingOrder="2"/>
    </xf>
    <xf numFmtId="0" fontId="43" fillId="0" borderId="8" xfId="2" applyFont="1" applyBorder="1" applyAlignment="1">
      <alignment horizontal="center" vertical="center" wrapText="1"/>
    </xf>
    <xf numFmtId="0" fontId="8" fillId="0" borderId="18" xfId="11" applyFont="1" applyBorder="1" applyAlignment="1">
      <alignment horizontal="center" vertical="center"/>
    </xf>
    <xf numFmtId="0" fontId="8" fillId="0" borderId="19" xfId="11" applyFont="1" applyBorder="1" applyAlignment="1">
      <alignment horizontal="center" vertical="center"/>
    </xf>
    <xf numFmtId="0" fontId="50" fillId="11" borderId="1" xfId="0" applyFont="1" applyFill="1" applyBorder="1" applyAlignment="1">
      <alignment horizontal="center" vertical="center" wrapText="1" readingOrder="2"/>
    </xf>
    <xf numFmtId="0" fontId="50" fillId="26" borderId="1" xfId="0" applyFont="1" applyFill="1" applyBorder="1" applyAlignment="1">
      <alignment horizontal="center" vertical="center" readingOrder="2"/>
    </xf>
    <xf numFmtId="0" fontId="50" fillId="26" borderId="1" xfId="0" applyFont="1" applyFill="1" applyBorder="1" applyAlignment="1">
      <alignment horizontal="center" vertical="center" wrapText="1" readingOrder="2"/>
    </xf>
    <xf numFmtId="0" fontId="50" fillId="23" borderId="1" xfId="0" applyFont="1" applyFill="1" applyBorder="1" applyAlignment="1">
      <alignment horizontal="center" vertical="center" readingOrder="2"/>
    </xf>
    <xf numFmtId="0" fontId="50" fillId="23" borderId="1" xfId="0" applyFont="1" applyFill="1" applyBorder="1" applyAlignment="1">
      <alignment horizontal="center" vertical="center" wrapText="1" readingOrder="2"/>
    </xf>
    <xf numFmtId="0" fontId="10" fillId="24" borderId="1" xfId="0" applyFont="1" applyFill="1" applyBorder="1" applyAlignment="1">
      <alignment horizontal="center" vertical="center" readingOrder="2"/>
    </xf>
    <xf numFmtId="0" fontId="4" fillId="10" borderId="42" xfId="3" applyFont="1" applyFill="1" applyBorder="1" applyAlignment="1">
      <alignment horizontal="center" vertical="center" wrapText="1"/>
    </xf>
    <xf numFmtId="0" fontId="4" fillId="10" borderId="39" xfId="3" applyFont="1" applyFill="1" applyBorder="1" applyAlignment="1">
      <alignment horizontal="center" vertical="center" wrapText="1"/>
    </xf>
    <xf numFmtId="0" fontId="4" fillId="10" borderId="35" xfId="3" applyFont="1" applyFill="1" applyBorder="1" applyAlignment="1">
      <alignment horizontal="center" vertical="center" wrapText="1"/>
    </xf>
    <xf numFmtId="0" fontId="21" fillId="14" borderId="41" xfId="3" applyFont="1" applyFill="1" applyBorder="1" applyAlignment="1">
      <alignment horizontal="center" vertical="center"/>
    </xf>
    <xf numFmtId="0" fontId="21" fillId="14" borderId="4" xfId="3" applyFont="1" applyFill="1" applyBorder="1" applyAlignment="1">
      <alignment horizontal="center" vertical="center"/>
    </xf>
    <xf numFmtId="0" fontId="3" fillId="12" borderId="22" xfId="3" applyFont="1" applyFill="1" applyBorder="1" applyAlignment="1">
      <alignment horizontal="center" vertical="center"/>
    </xf>
    <xf numFmtId="0" fontId="3" fillId="12" borderId="24" xfId="3" applyFont="1" applyFill="1" applyBorder="1" applyAlignment="1">
      <alignment horizontal="center" vertical="center"/>
    </xf>
    <xf numFmtId="0" fontId="3" fillId="12" borderId="25" xfId="3" applyFont="1" applyFill="1" applyBorder="1" applyAlignment="1">
      <alignment horizontal="center" vertical="center"/>
    </xf>
    <xf numFmtId="0" fontId="4" fillId="11" borderId="22" xfId="3" applyFont="1" applyFill="1" applyBorder="1" applyAlignment="1">
      <alignment horizontal="center" vertical="center" wrapText="1"/>
    </xf>
    <xf numFmtId="0" fontId="4" fillId="11" borderId="24" xfId="3" applyFont="1" applyFill="1" applyBorder="1" applyAlignment="1">
      <alignment horizontal="center" vertical="center" wrapText="1"/>
    </xf>
    <xf numFmtId="0" fontId="4" fillId="11" borderId="25" xfId="3" applyFont="1" applyFill="1" applyBorder="1" applyAlignment="1">
      <alignment horizontal="center" vertical="center" wrapText="1"/>
    </xf>
    <xf numFmtId="0" fontId="3" fillId="14" borderId="19" xfId="3" applyFont="1" applyFill="1" applyBorder="1" applyAlignment="1">
      <alignment horizontal="center"/>
    </xf>
    <xf numFmtId="0" fontId="3" fillId="14" borderId="45" xfId="3" applyFont="1" applyFill="1" applyBorder="1" applyAlignment="1">
      <alignment horizontal="center"/>
    </xf>
    <xf numFmtId="0" fontId="22" fillId="13" borderId="44" xfId="3" applyFont="1" applyFill="1" applyBorder="1" applyAlignment="1">
      <alignment horizontal="center" vertical="center"/>
    </xf>
    <xf numFmtId="0" fontId="22" fillId="13" borderId="41" xfId="3" applyFont="1" applyFill="1" applyBorder="1" applyAlignment="1">
      <alignment horizontal="center" vertical="center"/>
    </xf>
    <xf numFmtId="0" fontId="22" fillId="13" borderId="38" xfId="3" applyFont="1" applyFill="1" applyBorder="1" applyAlignment="1">
      <alignment horizontal="center" vertical="center"/>
    </xf>
    <xf numFmtId="0" fontId="9" fillId="0" borderId="43" xfId="3" applyFont="1" applyBorder="1" applyAlignment="1">
      <alignment horizontal="center" vertical="center"/>
    </xf>
    <xf numFmtId="0" fontId="9" fillId="0" borderId="40" xfId="3" applyFont="1" applyBorder="1" applyAlignment="1">
      <alignment horizontal="center" vertical="center"/>
    </xf>
    <xf numFmtId="0" fontId="9" fillId="0" borderId="48" xfId="3" applyFont="1" applyBorder="1" applyAlignment="1">
      <alignment horizontal="center" vertical="center"/>
    </xf>
    <xf numFmtId="0" fontId="9" fillId="0" borderId="37" xfId="3" applyFont="1" applyBorder="1" applyAlignment="1">
      <alignment horizontal="center" vertical="center"/>
    </xf>
    <xf numFmtId="0" fontId="4" fillId="12" borderId="22" xfId="3" applyFont="1" applyFill="1" applyBorder="1" applyAlignment="1">
      <alignment horizontal="center" vertical="center" wrapText="1"/>
    </xf>
    <xf numFmtId="0" fontId="4" fillId="12" borderId="24" xfId="3" applyFont="1" applyFill="1" applyBorder="1" applyAlignment="1">
      <alignment horizontal="center" vertical="center" wrapText="1"/>
    </xf>
    <xf numFmtId="0" fontId="4" fillId="12" borderId="25" xfId="3" applyFont="1" applyFill="1" applyBorder="1" applyAlignment="1">
      <alignment horizontal="center" vertical="center" wrapText="1"/>
    </xf>
    <xf numFmtId="0" fontId="23" fillId="16" borderId="55" xfId="3" applyFont="1" applyFill="1" applyBorder="1" applyAlignment="1">
      <alignment horizontal="center" vertical="center" wrapText="1"/>
    </xf>
    <xf numFmtId="0" fontId="23" fillId="16" borderId="12" xfId="3" applyFont="1" applyFill="1" applyBorder="1" applyAlignment="1">
      <alignment horizontal="center" vertical="center" wrapText="1"/>
    </xf>
    <xf numFmtId="0" fontId="23" fillId="16" borderId="54" xfId="3" applyFont="1" applyFill="1" applyBorder="1" applyAlignment="1">
      <alignment horizontal="center" vertical="center" wrapText="1"/>
    </xf>
    <xf numFmtId="165" fontId="21" fillId="14" borderId="41" xfId="9" applyNumberFormat="1" applyFont="1" applyFill="1" applyBorder="1" applyAlignment="1">
      <alignment horizontal="center" vertical="center"/>
    </xf>
    <xf numFmtId="165" fontId="21" fillId="14" borderId="4" xfId="9" applyNumberFormat="1" applyFont="1" applyFill="1" applyBorder="1" applyAlignment="1">
      <alignment horizontal="center" vertical="center"/>
    </xf>
    <xf numFmtId="0" fontId="23" fillId="17" borderId="55" xfId="3" applyFont="1" applyFill="1" applyBorder="1" applyAlignment="1">
      <alignment horizontal="center" vertical="center" wrapText="1"/>
    </xf>
    <xf numFmtId="0" fontId="23" fillId="17" borderId="12" xfId="3" applyFont="1" applyFill="1" applyBorder="1" applyAlignment="1">
      <alignment horizontal="center" vertical="center" wrapText="1"/>
    </xf>
    <xf numFmtId="0" fontId="23" fillId="17" borderId="54" xfId="3" applyFont="1" applyFill="1" applyBorder="1" applyAlignment="1">
      <alignment horizontal="center" vertical="center" wrapText="1"/>
    </xf>
    <xf numFmtId="0" fontId="23" fillId="20" borderId="23" xfId="3" applyFont="1" applyFill="1" applyBorder="1" applyAlignment="1">
      <alignment horizontal="center" vertical="center" wrapText="1"/>
    </xf>
    <xf numFmtId="0" fontId="23" fillId="20" borderId="11" xfId="3" applyFont="1" applyFill="1" applyBorder="1" applyAlignment="1">
      <alignment horizontal="center" vertical="center" wrapText="1"/>
    </xf>
    <xf numFmtId="0" fontId="23" fillId="20" borderId="52" xfId="3" applyFont="1" applyFill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9" xfId="3" applyFont="1" applyBorder="1" applyAlignment="1">
      <alignment horizontal="center" vertical="center"/>
    </xf>
    <xf numFmtId="0" fontId="24" fillId="16" borderId="55" xfId="3" applyFont="1" applyFill="1" applyBorder="1" applyAlignment="1">
      <alignment horizontal="center" vertical="center" wrapText="1"/>
    </xf>
    <xf numFmtId="0" fontId="24" fillId="16" borderId="12" xfId="3" applyFont="1" applyFill="1" applyBorder="1" applyAlignment="1">
      <alignment horizontal="center" vertical="center" wrapText="1"/>
    </xf>
    <xf numFmtId="0" fontId="24" fillId="16" borderId="54" xfId="3" applyFont="1" applyFill="1" applyBorder="1" applyAlignment="1">
      <alignment horizontal="center" vertical="center" wrapText="1"/>
    </xf>
    <xf numFmtId="0" fontId="25" fillId="0" borderId="56" xfId="3" applyFont="1" applyBorder="1" applyAlignment="1">
      <alignment horizontal="center"/>
    </xf>
    <xf numFmtId="0" fontId="26" fillId="0" borderId="56" xfId="3" applyFont="1" applyBorder="1" applyAlignment="1">
      <alignment horizontal="center" vertical="center"/>
    </xf>
    <xf numFmtId="0" fontId="25" fillId="0" borderId="56" xfId="3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 readingOrder="2"/>
    </xf>
    <xf numFmtId="0" fontId="4" fillId="4" borderId="51" xfId="0" applyFont="1" applyFill="1" applyBorder="1" applyAlignment="1">
      <alignment horizontal="center" vertical="center" readingOrder="2"/>
    </xf>
    <xf numFmtId="0" fontId="4" fillId="4" borderId="53" xfId="0" applyFont="1" applyFill="1" applyBorder="1" applyAlignment="1">
      <alignment horizontal="center" vertical="center" readingOrder="2"/>
    </xf>
    <xf numFmtId="0" fontId="3" fillId="8" borderId="1" xfId="0" applyFont="1" applyFill="1" applyBorder="1" applyAlignment="1">
      <alignment horizontal="center" vertical="center" wrapText="1" readingOrder="2"/>
    </xf>
    <xf numFmtId="0" fontId="3" fillId="8" borderId="1" xfId="0" applyFont="1" applyFill="1" applyBorder="1" applyAlignment="1">
      <alignment horizontal="center" vertical="center" readingOrder="2"/>
    </xf>
    <xf numFmtId="0" fontId="10" fillId="2" borderId="1" xfId="0" applyFont="1" applyFill="1" applyBorder="1" applyAlignment="1">
      <alignment horizontal="center" vertical="center" wrapText="1" readingOrder="2"/>
    </xf>
    <xf numFmtId="0" fontId="10" fillId="5" borderId="1" xfId="0" applyFont="1" applyFill="1" applyBorder="1" applyAlignment="1">
      <alignment horizontal="center" vertical="center" wrapText="1" readingOrder="2"/>
    </xf>
    <xf numFmtId="0" fontId="10" fillId="4" borderId="1" xfId="0" applyFont="1" applyFill="1" applyBorder="1" applyAlignment="1">
      <alignment horizontal="center" vertical="center" readingOrder="2"/>
    </xf>
    <xf numFmtId="0" fontId="10" fillId="4" borderId="1" xfId="0" applyFont="1" applyFill="1" applyBorder="1" applyAlignment="1">
      <alignment horizontal="center" vertical="center" wrapText="1" readingOrder="2"/>
    </xf>
  </cellXfs>
  <cellStyles count="14">
    <cellStyle name="Comma" xfId="13" builtinId="3"/>
    <cellStyle name="Comma 2" xfId="9" xr:uid="{00000000-0005-0000-0000-000001000000}"/>
    <cellStyle name="Normal" xfId="0" builtinId="0"/>
    <cellStyle name="Normal 11" xfId="8" xr:uid="{00000000-0005-0000-0000-000003000000}"/>
    <cellStyle name="Normal 2" xfId="2" xr:uid="{00000000-0005-0000-0000-000004000000}"/>
    <cellStyle name="Normal 2 2 2" xfId="5" xr:uid="{00000000-0005-0000-0000-000005000000}"/>
    <cellStyle name="Normal 2 6" xfId="7" xr:uid="{00000000-0005-0000-0000-000006000000}"/>
    <cellStyle name="Normal 7" xfId="3" xr:uid="{00000000-0005-0000-0000-000007000000}"/>
    <cellStyle name="Normal 7 2" xfId="11" xr:uid="{00000000-0005-0000-0000-000008000000}"/>
    <cellStyle name="Normal 8" xfId="12" xr:uid="{00000000-0005-0000-0000-000009000000}"/>
    <cellStyle name="Normal_بودجه 3 ماهه" xfId="4" xr:uid="{00000000-0005-0000-0000-00000A000000}"/>
    <cellStyle name="Normal_بودجه 3 ماهه 2" xfId="6" xr:uid="{00000000-0005-0000-0000-00000B000000}"/>
    <cellStyle name="Percent" xfId="1" builtinId="5"/>
    <cellStyle name="Percent 4" xfId="10" xr:uid="{00000000-0005-0000-0000-00000D000000}"/>
  </cellStyles>
  <dxfs count="15"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B Mitra"/>
        <charset val="178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0</xdr:row>
      <xdr:rowOff>0</xdr:rowOff>
    </xdr:from>
    <xdr:to>
      <xdr:col>1</xdr:col>
      <xdr:colOff>2200447</xdr:colOff>
      <xdr:row>0</xdr:row>
      <xdr:rowOff>786848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75672B-1A91-4F10-BEDD-0AF11A3A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19341178" y="0"/>
          <a:ext cx="3724447" cy="7868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1705;&#1606;&#1578;&#1585;&#1604;%20&#1662;&#1585;&#1608;&#1586;&#160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4%20)%20&#1711;&#1586;&#1575;&#1585;&#1588;&#1575;%20&#1578;%20%20&#1578;&#1575;&#1662;&#1740;&#1705;&#1608;\26-%20&#1570;&#1585;&#1588;&#1740;&#1608;%20&#1711;&#1586;&#1575;&#1585;&#1588;&#1575;&#1578;9-12-22\5-DRAFT%20%20FILE%20(For%20All%20Report)\ProjectDashboard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Kouchakpour\Desktop\Cash%20Flow\Documents%20and%20Settings\Kouchakpour\My%20Documents\TEMP\Feasibility%20Study\Feasibility%20Study%20General\FS-170000%20(EDC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Kouchakpour\Desktop\Cash%20Flow\Documents%20and%20Settings\Kouchakpour\Desktop\Chimibaft\Copy%20of%20MEK%20Feasibility%20Study%20for%20Loa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e2\MTBE\OTH\DAT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f\3-monthly%20weekly\M&amp;wplan\weekly%20plan%201381\02-Ord.81\&#1711;&#1586;&#1575;&#1585;&#1588;%20&#1575;&#1585;&#1583;&#1610;&#1576;&#1607;&#1588;&#1578;%208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gros1.jeyoil.com\shojaei-Production%20And%20Sales%20Planning$\Users\sharifi\Documents\Downloads\&#1711;&#1586;&#1575;&#1585;&#1588;%20&#1593;&#1605;&#1604;&#1705;&#1585;&#1583;%20&#1605;&#1575;&#1607;&#1740;&#1575;&#1606;&#1607;%20&#1588;&#1608;&#1585;&#1575;&#1740;%20FV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Projects %C.m"/>
      <sheetName val="Projects Details"/>
      <sheetName val="Invoice "/>
      <sheetName val="s"/>
      <sheetName val="تولید 2"/>
      <sheetName val="4-اهداف استراتژیک"/>
      <sheetName val="خارجی"/>
      <sheetName val="داخلی"/>
      <sheetName val="کنترل پروزه"/>
      <sheetName val="Cost &amp; Profit"/>
      <sheetName val="جدول 6.آثار مالی پروژه‌ها"/>
    </sheetNames>
    <sheetDataSet>
      <sheetData sheetId="0"/>
      <sheetData sheetId="1">
        <row r="3">
          <cell r="H3" t="str">
            <v>lunar</v>
          </cell>
        </row>
        <row r="55">
          <cell r="H55">
            <v>0</v>
          </cell>
        </row>
        <row r="74">
          <cell r="H74">
            <v>0</v>
          </cell>
        </row>
        <row r="78">
          <cell r="J78">
            <v>6</v>
          </cell>
        </row>
        <row r="80">
          <cell r="J80">
            <v>26</v>
          </cell>
        </row>
      </sheetData>
      <sheetData sheetId="2">
        <row r="23">
          <cell r="E23" t="str">
            <v>c15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URV TOTAL"/>
      <sheetName val="داشبورد"/>
      <sheetName val="اطلاعات پروژه"/>
      <sheetName val="گزارش مالی"/>
      <sheetName val="اطلاعات اولیه"/>
      <sheetName val="تقویم"/>
      <sheetName val="چالش ها وریسک ها"/>
      <sheetName val="شرح پروژه ها"/>
      <sheetName val="نیروی انسانی پیمانکار"/>
      <sheetName val="ProjectDashboard21"/>
      <sheetName val="Projects %C.m"/>
      <sheetName val="گردش مواد و محصول"/>
      <sheetName val="تسهیم به محصول"/>
      <sheetName val="جدول 6.آثار مالی پروژه‌ها"/>
      <sheetName val="گذشته,حال , آینده"/>
      <sheetName val="روکش"/>
      <sheetName val="Cost &amp; Profit"/>
    </sheetNames>
    <sheetDataSet>
      <sheetData sheetId="0"/>
      <sheetData sheetId="1"/>
      <sheetData sheetId="2">
        <row r="3">
          <cell r="C3" t="str">
            <v>اطلاعات کلیه پروژه ها</v>
          </cell>
        </row>
        <row r="4">
          <cell r="C4" t="str">
            <v>پروژه احداث ساختمان اداری و HSE</v>
          </cell>
        </row>
        <row r="5">
          <cell r="C5" t="str">
            <v>پروژه احداث سیستم تصفیه پساب مجتمع</v>
          </cell>
        </row>
        <row r="6">
          <cell r="C6" t="str">
            <v>پروژه ساخت خطوط PTFE واحد VCM</v>
          </cell>
        </row>
        <row r="7">
          <cell r="C7" t="str">
            <v xml:space="preserve">پروژه طراحی و ساخت کولینگ تاور  جدید </v>
          </cell>
        </row>
        <row r="8">
          <cell r="C8" t="str">
            <v>پروژه  نصب و راه اندازی    Fire alarm &amp; gas detector,  دوربین  های حراستی</v>
          </cell>
        </row>
        <row r="9">
          <cell r="C9" t="str">
            <v xml:space="preserve">پروژه طراحی و اجرای سیستم بسته بندی  جامبو  Big Bag </v>
          </cell>
        </row>
        <row r="10">
          <cell r="C10" t="str">
            <v>پروژه ازسازی و راه اندازی piping واحد 800</v>
          </cell>
        </row>
        <row r="11">
          <cell r="C11" t="str">
            <v>پروژه ساخت وخرید مبدلCN-5F</v>
          </cell>
        </row>
        <row r="12">
          <cell r="C12" t="str">
            <v>پروژه خرید وساخت مبدلEA307</v>
          </cell>
        </row>
        <row r="13">
          <cell r="C13" t="str">
            <v>پروژه خرید وساخت مبدلEA314</v>
          </cell>
        </row>
        <row r="14">
          <cell r="C14" t="str">
            <v>پروژه Retubeوساخت شل وبفل مبدل EA-404</v>
          </cell>
        </row>
        <row r="15">
          <cell r="C15" t="str">
            <v>پروژه رنگ آمیزی اسکلت فلزی کولینگ تاور</v>
          </cell>
        </row>
        <row r="16">
          <cell r="C16" t="str">
            <v>پروژه تامین متریال و بازسازی کوره کراکر و راکتور اکسی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  <cell r="G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</sheetData>
      <sheetData sheetId="3"/>
      <sheetData sheetId="4">
        <row r="32">
          <cell r="I32">
            <v>16</v>
          </cell>
          <cell r="J32">
            <v>16</v>
          </cell>
          <cell r="K32">
            <v>15</v>
          </cell>
          <cell r="L32">
            <v>1</v>
          </cell>
          <cell r="M32">
            <v>1</v>
          </cell>
        </row>
        <row r="34">
          <cell r="C34">
            <v>13960807</v>
          </cell>
        </row>
        <row r="35">
          <cell r="C35">
            <v>13960808</v>
          </cell>
        </row>
        <row r="36">
          <cell r="C36">
            <v>13960809</v>
          </cell>
        </row>
        <row r="37">
          <cell r="C37">
            <v>13960810</v>
          </cell>
        </row>
        <row r="38">
          <cell r="C38">
            <v>13960811</v>
          </cell>
        </row>
        <row r="39">
          <cell r="C39">
            <v>13960812</v>
          </cell>
        </row>
        <row r="40">
          <cell r="C40">
            <v>13960813</v>
          </cell>
        </row>
        <row r="41">
          <cell r="C41">
            <v>13960814</v>
          </cell>
        </row>
        <row r="42">
          <cell r="C42">
            <v>13960815</v>
          </cell>
        </row>
        <row r="43">
          <cell r="C43">
            <v>13960816</v>
          </cell>
        </row>
        <row r="44">
          <cell r="C44">
            <v>13960817</v>
          </cell>
        </row>
        <row r="45">
          <cell r="C45">
            <v>13960818</v>
          </cell>
        </row>
        <row r="46">
          <cell r="C46">
            <v>13960819</v>
          </cell>
        </row>
        <row r="47">
          <cell r="C47">
            <v>13960820</v>
          </cell>
        </row>
        <row r="48">
          <cell r="C48">
            <v>13960821</v>
          </cell>
        </row>
        <row r="49">
          <cell r="C49">
            <v>13960822</v>
          </cell>
        </row>
        <row r="50">
          <cell r="C50">
            <v>13960823</v>
          </cell>
        </row>
        <row r="51">
          <cell r="C51">
            <v>13960824</v>
          </cell>
        </row>
        <row r="52">
          <cell r="C52">
            <v>13960825</v>
          </cell>
        </row>
        <row r="53">
          <cell r="C53">
            <v>13960826</v>
          </cell>
        </row>
        <row r="54">
          <cell r="C54">
            <v>13960827</v>
          </cell>
        </row>
        <row r="55">
          <cell r="C55">
            <v>13960828</v>
          </cell>
        </row>
        <row r="56">
          <cell r="C56">
            <v>13960829</v>
          </cell>
        </row>
        <row r="57">
          <cell r="C57">
            <v>13960830</v>
          </cell>
        </row>
        <row r="58">
          <cell r="C58">
            <v>13960901</v>
          </cell>
        </row>
        <row r="59">
          <cell r="C59">
            <v>13960902</v>
          </cell>
        </row>
        <row r="60">
          <cell r="C60">
            <v>13960903</v>
          </cell>
        </row>
        <row r="61">
          <cell r="C61">
            <v>13960904</v>
          </cell>
        </row>
        <row r="62">
          <cell r="C62">
            <v>13960905</v>
          </cell>
        </row>
        <row r="63">
          <cell r="C63">
            <v>13960906</v>
          </cell>
        </row>
        <row r="64">
          <cell r="C64">
            <v>13960907</v>
          </cell>
        </row>
        <row r="65">
          <cell r="C65">
            <v>13960908</v>
          </cell>
        </row>
        <row r="66">
          <cell r="C66">
            <v>13960909</v>
          </cell>
        </row>
        <row r="67">
          <cell r="C67">
            <v>13960910</v>
          </cell>
        </row>
        <row r="68">
          <cell r="C68">
            <v>13960911</v>
          </cell>
        </row>
        <row r="69">
          <cell r="C69">
            <v>13960912</v>
          </cell>
        </row>
        <row r="70">
          <cell r="C70">
            <v>13960913</v>
          </cell>
        </row>
        <row r="71">
          <cell r="C71">
            <v>13960914</v>
          </cell>
        </row>
        <row r="72">
          <cell r="C72">
            <v>13960915</v>
          </cell>
        </row>
        <row r="73">
          <cell r="C73">
            <v>13960916</v>
          </cell>
        </row>
        <row r="74">
          <cell r="C74">
            <v>13960917</v>
          </cell>
        </row>
        <row r="75">
          <cell r="C75">
            <v>13960918</v>
          </cell>
        </row>
        <row r="76">
          <cell r="C76">
            <v>13960919</v>
          </cell>
        </row>
        <row r="77">
          <cell r="C77">
            <v>13960920</v>
          </cell>
        </row>
        <row r="78">
          <cell r="C78">
            <v>13960921</v>
          </cell>
        </row>
        <row r="79">
          <cell r="C79">
            <v>13960922</v>
          </cell>
        </row>
        <row r="80">
          <cell r="C80">
            <v>13960923</v>
          </cell>
        </row>
        <row r="81">
          <cell r="C81">
            <v>13960924</v>
          </cell>
        </row>
        <row r="82">
          <cell r="C82">
            <v>13960925</v>
          </cell>
        </row>
        <row r="83">
          <cell r="C83">
            <v>13960926</v>
          </cell>
        </row>
        <row r="84">
          <cell r="C84">
            <v>13960927</v>
          </cell>
        </row>
        <row r="85">
          <cell r="C85">
            <v>13960928</v>
          </cell>
        </row>
        <row r="86">
          <cell r="C86">
            <v>13960929</v>
          </cell>
        </row>
        <row r="87">
          <cell r="C87">
            <v>13960930</v>
          </cell>
        </row>
        <row r="88">
          <cell r="C88">
            <v>13961001</v>
          </cell>
        </row>
        <row r="89">
          <cell r="C89">
            <v>13961002</v>
          </cell>
        </row>
        <row r="90">
          <cell r="C90">
            <v>13961003</v>
          </cell>
        </row>
        <row r="91">
          <cell r="C91">
            <v>13961004</v>
          </cell>
        </row>
        <row r="92">
          <cell r="C92">
            <v>13961005</v>
          </cell>
        </row>
        <row r="93">
          <cell r="C93">
            <v>13961006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Cover Sheet (2)"/>
      <sheetName val="summary"/>
      <sheetName val="investments"/>
      <sheetName val="expenses"/>
      <sheetName val="staff"/>
      <sheetName val="depreciation"/>
      <sheetName val="prices"/>
      <sheetName val="profit &amp; loss"/>
      <sheetName val="cash flow"/>
      <sheetName val="irr"/>
      <sheetName val="loans"/>
      <sheetName val="loan dollar 1"/>
      <sheetName val="loan dollar 2"/>
      <sheetName val="loan dollar 3"/>
      <sheetName val="loan dollar"/>
      <sheetName val="loan rial"/>
      <sheetName val="loan working capital"/>
      <sheetName val="عملكرد96"/>
      <sheetName val="Cost &amp; Profit"/>
      <sheetName val="گذشته,حال , آینده"/>
      <sheetName val="جدول 6.آثار مالی پروژه‌ها"/>
      <sheetName val="FS-170000 (EDC)"/>
      <sheetName val="روکش"/>
      <sheetName val="گردش مواد و محصول"/>
      <sheetName val="تسهیم به محصول"/>
      <sheetName val="خوراک و مواد اوليه 4"/>
      <sheetName val="خلاصه بودجه  "/>
      <sheetName val="سود و زیان"/>
      <sheetName val="ترازنامه"/>
      <sheetName val="جلد"/>
    </sheetNames>
    <sheetDataSet>
      <sheetData sheetId="0"/>
      <sheetData sheetId="1"/>
      <sheetData sheetId="2"/>
      <sheetData sheetId="3"/>
      <sheetData sheetId="4">
        <row r="5">
          <cell r="L5">
            <v>9000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Index"/>
      <sheetName val="Preamble"/>
      <sheetName val="‍‍‍Chimibaft Introducing"/>
      <sheetName val="General Spec"/>
      <sheetName val="Technical Spec"/>
      <sheetName val="Market Study"/>
      <sheetName val="Price Study"/>
      <sheetName val="Fixed Cost Assets"/>
      <sheetName val="Working Capital"/>
      <sheetName val="Capital Supply"/>
      <sheetName val="Expenses"/>
      <sheetName val="Cost &amp; Profit"/>
      <sheetName val="Cash Flow"/>
      <sheetName val="Summary"/>
      <sheetName val="Inflation Sensitivity Analysis"/>
      <sheetName val="Price Sensitivity Analysis"/>
      <sheetName val="Appendices"/>
      <sheetName val="Formula"/>
      <sheetName val="Raw Material"/>
      <sheetName val="Plant Personnel"/>
      <sheetName val="Administrative Personnel"/>
      <sheetName val="Utility"/>
      <sheetName val="Depr.Maint"/>
      <sheetName val="platts.com"/>
      <sheetName val="Schematic"/>
      <sheetName val="Copy of MEK Feasibility Study f"/>
      <sheetName val="روکش"/>
      <sheetName val="گذشته,حال , آینده"/>
      <sheetName val="جدول 6.آثار مالی پروژه‌ها"/>
      <sheetName val="گردش مواد و محصول"/>
      <sheetName val="تسهیم به محصول"/>
      <sheetName val="Projects %C.m"/>
    </sheetNames>
    <sheetDataSet>
      <sheetData sheetId="0"/>
      <sheetData sheetId="1"/>
      <sheetData sheetId="2"/>
      <sheetData sheetId="3"/>
      <sheetData sheetId="4">
        <row r="23">
          <cell r="C23">
            <v>0.15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24">
          <cell r="C24">
            <v>1100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جدول 6.آثار مالی پروژه‌ها"/>
      <sheetName val="روکش"/>
      <sheetName val="گذشته,حال , آینده"/>
      <sheetName val="تولید 93"/>
      <sheetName val="1-3-صادرات محصول "/>
      <sheetName val="1-2-فروش داخلی "/>
      <sheetName val="6-چالشها و توانمندیها"/>
      <sheetName val="خوراک و مواد اوليه 4"/>
      <sheetName val="Cost &amp; Profit"/>
      <sheetName val="جلد"/>
      <sheetName val="본지점중"/>
      <sheetName val="RENUN"/>
      <sheetName val="Sheet4"/>
      <sheetName val="Piping4"/>
      <sheetName val="procurement"/>
      <sheetName val="Cost Base Progress"/>
      <sheetName val="DATE"/>
      <sheetName val="SHEET_NAME"/>
      <sheetName val="RFP005"/>
      <sheetName val="RFP004"/>
      <sheetName val="RFP007"/>
      <sheetName val="RFP006"/>
      <sheetName val="RFP009"/>
      <sheetName val="BASE"/>
      <sheetName val="MONTHLY PIPING"/>
      <sheetName val="hourly salary"/>
      <sheetName val="جدول 4"/>
      <sheetName val="COVER"/>
      <sheetName val="Source-Activity"/>
      <sheetName val="Unit MH"/>
      <sheetName val="TOTAL E"/>
      <sheetName val="تأخیر"/>
      <sheetName val="منابع 1"/>
      <sheetName val="منابع "/>
      <sheetName val="Civil"/>
      <sheetName val="Man&amp;Mashinary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1"/>
      <sheetName val="WEEKLY2"/>
      <sheetName val="S.  LADDER&amp;TRAY"/>
      <sheetName val="S. CABLING ELC"/>
      <sheetName val="SCU CONDUIT"/>
      <sheetName val="SCU CONECTION"/>
      <sheetName val="BUS DUCT"/>
      <sheetName val="4-LAD-TRAY"/>
      <sheetName val="5-COND"/>
      <sheetName val="F&amp;G"/>
      <sheetName val="GLAND"/>
      <sheetName val="CABLING DETECTOR"/>
      <sheetName val="PANEL-LIGHTING"/>
      <sheetName val="نصب -تابلو برق"/>
      <sheetName val="AIR TERMINAL"/>
      <sheetName val="cross copling"/>
      <sheetName val="CONNECTION"/>
      <sheetName val="FIELD EQUIPMENT"/>
      <sheetName val="12-EARTHING"/>
      <sheetName val="lighting"/>
      <sheetName val="chatodic pro."/>
      <sheetName val="Tele.paging"/>
      <sheetName val="fire alarm"/>
      <sheetName val="BOX MOTOR"/>
      <sheetName val="داكت پانل"/>
      <sheetName val="تولید  92 (3)"/>
      <sheetName val="تولید 93"/>
      <sheetName val="داخلی"/>
      <sheetName val="خارجی"/>
      <sheetName val="جلد"/>
      <sheetName val="خوراک و مواد اوليه 4"/>
      <sheetName val="1-3-صادرات محصول "/>
      <sheetName val="1-2-فروش داخلی "/>
      <sheetName val="6-چالشها و توانمندیها"/>
      <sheetName val="روکش"/>
      <sheetName val="گردش مواد و محصول"/>
      <sheetName val="تسهیم به محصول"/>
      <sheetName val="تولید- اطلاعات تولید"/>
      <sheetName val="پیش‌دریافت‌ها"/>
      <sheetName val="4-اهداف استراتژیک"/>
      <sheetName val="COVER"/>
    </sheetNames>
    <sheetDataSet>
      <sheetData sheetId="0" refreshError="1">
        <row r="6">
          <cell r="C6" t="str">
            <v>81/01/10 ~ 81/01/16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گزارش سود و زیان"/>
      <sheetName val="گزارش تولید"/>
      <sheetName val="تولید 2"/>
      <sheetName val="توقفات و تعمیرات"/>
      <sheetName val="انرژی محصول1"/>
      <sheetName val="انرژی کل مجتمع"/>
      <sheetName val="گزارش خوراک و مواد اولیه اصلی"/>
      <sheetName val="عملکرد فروش"/>
      <sheetName val="گزارش مناقصات و مزایده"/>
      <sheetName val="گزارش منابع انسانی"/>
      <sheetName val="گزارش HSE"/>
    </sheetNames>
    <sheetDataSet>
      <sheetData sheetId="0"/>
      <sheetData sheetId="1">
        <row r="5">
          <cell r="M5">
            <v>111577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K21" totalsRowShown="0" headerRowDxfId="14" dataDxfId="12" headerRowBorderDxfId="13" tableBorderDxfId="11">
  <autoFilter ref="A2:K21" xr:uid="{00000000-0009-0000-0100-000001000000}"/>
  <tableColumns count="11">
    <tableColumn id="1" xr3:uid="{00000000-0010-0000-0000-000001000000}" name="ردیف" dataDxfId="10"/>
    <tableColumn id="2" xr3:uid="{00000000-0010-0000-0000-000002000000}" name="موضوع معامله " dataDxfId="9"/>
    <tableColumn id="3" xr3:uid="{00000000-0010-0000-0000-000003000000}" name="تاریخ  برگزاری مناقصه / مزایده" dataDxfId="8"/>
    <tableColumn id="4" xr3:uid="{00000000-0010-0000-0000-000004000000}" name="شماره  و تاریخ صورتجلسه کمیسیون" dataDxfId="7"/>
    <tableColumn id="5" xr3:uid="{00000000-0010-0000-0000-000005000000}" name="نوع معامله مزایده/مناقصه_x000a_(محدود یا عمومی)/ تعدیلات/ ترک تشریفات" dataDxfId="6"/>
    <tableColumn id="6" xr3:uid="{00000000-0010-0000-0000-000006000000}" name="روش برگزاری مناقصه_x000a_(تک مرحله ای یا               دو مرحله ای)" dataDxfId="5"/>
    <tableColumn id="7" xr3:uid="{00000000-0010-0000-0000-000007000000}" name="برآورد اولیه" dataDxfId="4"/>
    <tableColumn id="8" xr3:uid="{00000000-0010-0000-0000-000008000000}" name="نام برنده" dataDxfId="3"/>
    <tableColumn id="11" xr3:uid="{00000000-0010-0000-0000-00000B000000}" name="شماره صورتجلسه تصویب هیات مدیره " dataDxfId="2" dataCellStyle="Normal 7"/>
    <tableColumn id="9" xr3:uid="{00000000-0010-0000-0000-000009000000}" name="مبلغ پیشنهادی برنده" dataDxfId="1"/>
    <tableColumn id="10" xr3:uid="{00000000-0010-0000-0000-00000A000000}" name="توضیحات" dataDxfId="0"/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M23"/>
  <sheetViews>
    <sheetView rightToLeft="1" view="pageBreakPreview" topLeftCell="A4" zoomScale="90" zoomScaleNormal="90" zoomScaleSheetLayoutView="90" workbookViewId="0">
      <selection activeCell="D29" sqref="D29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41.140625" style="1" bestFit="1" customWidth="1"/>
    <col min="4" max="5" width="12.5703125" style="1" bestFit="1" customWidth="1"/>
    <col min="6" max="7" width="13.140625" style="1" bestFit="1" customWidth="1"/>
    <col min="8" max="9" width="13.5703125" style="1" bestFit="1" customWidth="1"/>
    <col min="10" max="10" width="11.42578125" style="1" bestFit="1" customWidth="1"/>
    <col min="11" max="11" width="11.28515625" style="1" bestFit="1" customWidth="1"/>
    <col min="12" max="12" width="13.5703125" style="1" bestFit="1" customWidth="1"/>
    <col min="13" max="13" width="11.42578125" style="1" bestFit="1" customWidth="1"/>
    <col min="14" max="14" width="14.85546875" style="1" customWidth="1"/>
    <col min="15" max="15" width="13.5703125" style="1" customWidth="1"/>
    <col min="16" max="16" width="14.42578125" style="1" customWidth="1"/>
    <col min="17" max="17" width="13.28515625" style="1" customWidth="1"/>
    <col min="18" max="18" width="14.42578125" style="1" customWidth="1"/>
    <col min="19" max="16384" width="9.140625" style="1"/>
  </cols>
  <sheetData>
    <row r="2" spans="3:13" ht="36.75" thickBot="1" x14ac:dyDescent="0.3">
      <c r="C2" s="303" t="s">
        <v>34</v>
      </c>
      <c r="D2" s="303"/>
      <c r="E2" s="303"/>
      <c r="F2" s="303"/>
      <c r="G2" s="303"/>
      <c r="H2" s="303"/>
      <c r="I2" s="303"/>
      <c r="J2" s="303"/>
      <c r="K2" s="303"/>
      <c r="L2" s="303"/>
      <c r="M2" s="303"/>
    </row>
    <row r="3" spans="3:13" ht="36" customHeight="1" x14ac:dyDescent="0.25">
      <c r="C3" s="304" t="s">
        <v>52</v>
      </c>
      <c r="D3" s="304" t="s">
        <v>23</v>
      </c>
      <c r="E3" s="304" t="s">
        <v>62</v>
      </c>
      <c r="F3" s="304" t="s">
        <v>169</v>
      </c>
      <c r="G3" s="304" t="s">
        <v>281</v>
      </c>
      <c r="H3" s="306" t="s">
        <v>280</v>
      </c>
      <c r="I3" s="306"/>
      <c r="J3" s="306"/>
      <c r="K3" s="306"/>
      <c r="L3" s="306"/>
      <c r="M3" s="306"/>
    </row>
    <row r="4" spans="3:13" x14ac:dyDescent="0.25">
      <c r="C4" s="304"/>
      <c r="D4" s="304"/>
      <c r="E4" s="304"/>
      <c r="F4" s="304"/>
      <c r="G4" s="304"/>
      <c r="H4" s="305" t="s">
        <v>0</v>
      </c>
      <c r="I4" s="305"/>
      <c r="J4" s="305"/>
      <c r="K4" s="305" t="s">
        <v>57</v>
      </c>
      <c r="L4" s="305"/>
      <c r="M4" s="305"/>
    </row>
    <row r="5" spans="3:13" ht="54" x14ac:dyDescent="0.25">
      <c r="C5" s="304"/>
      <c r="D5" s="304"/>
      <c r="E5" s="304"/>
      <c r="F5" s="304"/>
      <c r="G5" s="304"/>
      <c r="H5" s="9" t="s">
        <v>50</v>
      </c>
      <c r="I5" s="9" t="s">
        <v>51</v>
      </c>
      <c r="J5" s="4" t="s">
        <v>56</v>
      </c>
      <c r="K5" s="9" t="s">
        <v>50</v>
      </c>
      <c r="L5" s="9" t="s">
        <v>51</v>
      </c>
      <c r="M5" s="4" t="s">
        <v>56</v>
      </c>
    </row>
    <row r="6" spans="3:13" x14ac:dyDescent="0.25">
      <c r="C6" s="2" t="s">
        <v>35</v>
      </c>
      <c r="D6" s="2"/>
      <c r="E6" s="277">
        <v>123654310</v>
      </c>
      <c r="F6" s="277"/>
      <c r="G6" s="277">
        <v>166524524</v>
      </c>
      <c r="H6" s="290">
        <v>13891490</v>
      </c>
      <c r="I6" s="290">
        <v>10528622</v>
      </c>
      <c r="J6" s="274">
        <f>IFERROR(H6/I6,"-")</f>
        <v>1.3194024821101944</v>
      </c>
      <c r="K6" s="290">
        <v>76948865</v>
      </c>
      <c r="L6" s="290">
        <v>51478046</v>
      </c>
      <c r="M6" s="274">
        <f t="shared" ref="M6:M23" si="0">IFERROR(K6/L6,"-")</f>
        <v>1.4947899343343374</v>
      </c>
    </row>
    <row r="7" spans="3:13" x14ac:dyDescent="0.25">
      <c r="C7" s="2" t="s">
        <v>36</v>
      </c>
      <c r="D7" s="2"/>
      <c r="E7" s="277">
        <v>-116864386</v>
      </c>
      <c r="F7" s="277"/>
      <c r="G7" s="277">
        <v>-153945161</v>
      </c>
      <c r="H7" s="291">
        <v>-12516369</v>
      </c>
      <c r="I7" s="291">
        <v>-9797740</v>
      </c>
      <c r="J7" s="274">
        <f t="shared" ref="J7:J23" si="1">IFERROR(H7/I7,"-")</f>
        <v>1.2774751116073706</v>
      </c>
      <c r="K7" s="291">
        <v>-69333873</v>
      </c>
      <c r="L7" s="291">
        <v>-47536621</v>
      </c>
      <c r="M7" s="274">
        <f t="shared" si="0"/>
        <v>1.4585359990143179</v>
      </c>
    </row>
    <row r="8" spans="3:13" ht="19.5" x14ac:dyDescent="0.25">
      <c r="C8" s="7" t="s">
        <v>37</v>
      </c>
      <c r="D8" s="7"/>
      <c r="E8" s="278">
        <f t="shared" ref="E8:L8" si="2">SUM(E6:E7)</f>
        <v>6789924</v>
      </c>
      <c r="F8" s="278">
        <f t="shared" si="2"/>
        <v>0</v>
      </c>
      <c r="G8" s="278">
        <f t="shared" si="2"/>
        <v>12579363</v>
      </c>
      <c r="H8" s="292">
        <f t="shared" si="2"/>
        <v>1375121</v>
      </c>
      <c r="I8" s="292">
        <f t="shared" si="2"/>
        <v>730882</v>
      </c>
      <c r="J8" s="279">
        <f t="shared" si="1"/>
        <v>1.8814541882273745</v>
      </c>
      <c r="K8" s="292">
        <f t="shared" si="2"/>
        <v>7614992</v>
      </c>
      <c r="L8" s="292">
        <f t="shared" si="2"/>
        <v>3941425</v>
      </c>
      <c r="M8" s="279">
        <f t="shared" si="0"/>
        <v>1.9320403153681727</v>
      </c>
    </row>
    <row r="9" spans="3:13" x14ac:dyDescent="0.25">
      <c r="C9" s="2" t="s">
        <v>38</v>
      </c>
      <c r="D9" s="2"/>
      <c r="E9" s="277"/>
      <c r="F9" s="277"/>
      <c r="G9" s="277"/>
      <c r="H9" s="290"/>
      <c r="I9" s="290"/>
      <c r="J9" s="274" t="str">
        <f t="shared" si="1"/>
        <v>-</v>
      </c>
      <c r="K9" s="290"/>
      <c r="L9" s="290"/>
      <c r="M9" s="274" t="str">
        <f t="shared" si="0"/>
        <v>-</v>
      </c>
    </row>
    <row r="10" spans="3:13" x14ac:dyDescent="0.25">
      <c r="C10" s="2" t="s">
        <v>39</v>
      </c>
      <c r="D10" s="2"/>
      <c r="E10" s="277">
        <v>-1340803</v>
      </c>
      <c r="F10" s="277"/>
      <c r="G10" s="277">
        <v>-2474321</v>
      </c>
      <c r="H10" s="291">
        <v>-298635</v>
      </c>
      <c r="I10" s="291">
        <v>-171522</v>
      </c>
      <c r="J10" s="274">
        <f t="shared" si="1"/>
        <v>1.7410886067093434</v>
      </c>
      <c r="K10" s="291">
        <v>-1205792</v>
      </c>
      <c r="L10" s="291">
        <v>-849469</v>
      </c>
      <c r="M10" s="274">
        <f t="shared" si="0"/>
        <v>1.4194655720220515</v>
      </c>
    </row>
    <row r="11" spans="3:13" x14ac:dyDescent="0.25">
      <c r="C11" s="2" t="s">
        <v>40</v>
      </c>
      <c r="D11" s="2"/>
      <c r="E11" s="277"/>
      <c r="F11" s="277"/>
      <c r="G11" s="277"/>
      <c r="H11" s="290"/>
      <c r="I11" s="290"/>
      <c r="J11" s="274">
        <f>IFERROR(H11/I12,"-")</f>
        <v>0</v>
      </c>
      <c r="K11" s="290"/>
      <c r="L11" s="290"/>
      <c r="M11" s="274" t="str">
        <f t="shared" si="0"/>
        <v>-</v>
      </c>
    </row>
    <row r="12" spans="3:13" x14ac:dyDescent="0.25">
      <c r="C12" s="2" t="s">
        <v>41</v>
      </c>
      <c r="D12" s="2"/>
      <c r="E12" s="277">
        <v>3143397</v>
      </c>
      <c r="F12" s="277"/>
      <c r="G12" s="277">
        <v>872000</v>
      </c>
      <c r="H12" s="290">
        <v>26156</v>
      </c>
      <c r="I12" s="290">
        <v>21433</v>
      </c>
      <c r="J12" s="274" t="str">
        <f>IFERROR(H12/#REF!,"-")</f>
        <v>-</v>
      </c>
      <c r="K12" s="290">
        <v>173934</v>
      </c>
      <c r="L12" s="290">
        <v>107167</v>
      </c>
      <c r="M12" s="274">
        <f t="shared" si="0"/>
        <v>1.6230182798809334</v>
      </c>
    </row>
    <row r="13" spans="3:13" x14ac:dyDescent="0.25">
      <c r="C13" s="2" t="s">
        <v>42</v>
      </c>
      <c r="D13" s="2"/>
      <c r="E13" s="277">
        <v>-24217</v>
      </c>
      <c r="F13" s="277"/>
      <c r="G13" s="277">
        <v>-14800</v>
      </c>
      <c r="H13" s="290"/>
      <c r="I13" s="290"/>
      <c r="J13" s="274" t="str">
        <f t="shared" si="1"/>
        <v>-</v>
      </c>
      <c r="K13" s="290"/>
      <c r="L13" s="290"/>
      <c r="M13" s="274" t="str">
        <f t="shared" si="0"/>
        <v>-</v>
      </c>
    </row>
    <row r="14" spans="3:13" ht="19.5" x14ac:dyDescent="0.25">
      <c r="C14" s="7" t="s">
        <v>43</v>
      </c>
      <c r="D14" s="7"/>
      <c r="E14" s="278">
        <f>SUM(E8:E13)</f>
        <v>8568301</v>
      </c>
      <c r="F14" s="278">
        <f>SUM(F8:F13)</f>
        <v>0</v>
      </c>
      <c r="G14" s="278">
        <f>SUM(G8:G13)</f>
        <v>10962242</v>
      </c>
      <c r="H14" s="292">
        <f>SUM(H8:H13)</f>
        <v>1102642</v>
      </c>
      <c r="I14" s="292">
        <f>SUM(I8:I13)</f>
        <v>580793</v>
      </c>
      <c r="J14" s="279">
        <f t="shared" si="1"/>
        <v>1.8985111735162097</v>
      </c>
      <c r="K14" s="292">
        <f>SUM(K8:K13)</f>
        <v>6583134</v>
      </c>
      <c r="L14" s="292">
        <f>SUM(L8:L13)</f>
        <v>3199123</v>
      </c>
      <c r="M14" s="279">
        <f t="shared" si="0"/>
        <v>2.0577933389869663</v>
      </c>
    </row>
    <row r="15" spans="3:13" x14ac:dyDescent="0.25">
      <c r="C15" s="2" t="s">
        <v>44</v>
      </c>
      <c r="D15" s="2"/>
      <c r="E15" s="277">
        <v>-2195678</v>
      </c>
      <c r="F15" s="277"/>
      <c r="G15" s="277">
        <v>-6900000</v>
      </c>
      <c r="H15" s="291">
        <v>-591403</v>
      </c>
      <c r="I15" s="291">
        <v>-575000</v>
      </c>
      <c r="J15" s="274">
        <f t="shared" si="1"/>
        <v>1.0285269565217392</v>
      </c>
      <c r="K15" s="291">
        <v>-2992701</v>
      </c>
      <c r="L15" s="290">
        <v>-2875000</v>
      </c>
      <c r="M15" s="274">
        <f t="shared" si="0"/>
        <v>1.0409394782608696</v>
      </c>
    </row>
    <row r="16" spans="3:13" x14ac:dyDescent="0.25">
      <c r="C16" s="2" t="s">
        <v>45</v>
      </c>
      <c r="D16" s="2"/>
      <c r="E16" s="277">
        <v>6917302</v>
      </c>
      <c r="F16" s="277"/>
      <c r="G16" s="277">
        <v>60000</v>
      </c>
      <c r="H16" s="290">
        <v>9074</v>
      </c>
      <c r="I16" s="290">
        <v>5000</v>
      </c>
      <c r="J16" s="274">
        <f t="shared" si="1"/>
        <v>1.8148</v>
      </c>
      <c r="K16" s="290">
        <v>55313</v>
      </c>
      <c r="L16" s="290">
        <v>25000</v>
      </c>
      <c r="M16" s="274">
        <f t="shared" si="0"/>
        <v>2.21252</v>
      </c>
    </row>
    <row r="17" spans="3:13" x14ac:dyDescent="0.25">
      <c r="C17" s="2" t="s">
        <v>46</v>
      </c>
      <c r="D17" s="2"/>
      <c r="E17" s="277"/>
      <c r="F17" s="277"/>
      <c r="G17" s="277"/>
      <c r="H17" s="290"/>
      <c r="I17" s="290"/>
      <c r="J17" s="274" t="str">
        <f t="shared" si="1"/>
        <v>-</v>
      </c>
      <c r="K17" s="290"/>
      <c r="L17" s="290"/>
      <c r="M17" s="274" t="str">
        <f t="shared" si="0"/>
        <v>-</v>
      </c>
    </row>
    <row r="18" spans="3:13" ht="19.5" x14ac:dyDescent="0.25">
      <c r="C18" s="7" t="s">
        <v>47</v>
      </c>
      <c r="D18" s="7"/>
      <c r="E18" s="278">
        <f t="shared" ref="E18:L18" si="3">SUM(E14:E17)</f>
        <v>13289925</v>
      </c>
      <c r="F18" s="278">
        <f t="shared" si="3"/>
        <v>0</v>
      </c>
      <c r="G18" s="278">
        <f t="shared" si="3"/>
        <v>4122242</v>
      </c>
      <c r="H18" s="292">
        <f t="shared" si="3"/>
        <v>520313</v>
      </c>
      <c r="I18" s="292">
        <f t="shared" si="3"/>
        <v>10793</v>
      </c>
      <c r="J18" s="279">
        <f t="shared" si="1"/>
        <v>48.208375799129065</v>
      </c>
      <c r="K18" s="292">
        <f t="shared" si="3"/>
        <v>3645746</v>
      </c>
      <c r="L18" s="292">
        <f t="shared" si="3"/>
        <v>349123</v>
      </c>
      <c r="M18" s="279">
        <f t="shared" si="0"/>
        <v>10.442583272943919</v>
      </c>
    </row>
    <row r="19" spans="3:13" x14ac:dyDescent="0.25">
      <c r="C19" s="2" t="s">
        <v>54</v>
      </c>
      <c r="D19" s="2"/>
      <c r="E19" s="277">
        <v>-541008</v>
      </c>
      <c r="F19" s="277"/>
      <c r="G19" s="277">
        <v>-796316</v>
      </c>
      <c r="H19" s="291">
        <v>-115012</v>
      </c>
      <c r="I19" s="294">
        <v>-2252</v>
      </c>
      <c r="J19" s="274" t="str">
        <f>IFERROR(#REF!/H19,"-")</f>
        <v>-</v>
      </c>
      <c r="K19" s="291">
        <v>-827439</v>
      </c>
      <c r="L19" s="291">
        <v>-73628</v>
      </c>
      <c r="M19" s="274">
        <f t="shared" si="0"/>
        <v>11.238102352365948</v>
      </c>
    </row>
    <row r="20" spans="3:13" x14ac:dyDescent="0.25">
      <c r="C20" s="2" t="s">
        <v>55</v>
      </c>
      <c r="D20" s="2"/>
      <c r="E20" s="277"/>
      <c r="F20" s="277"/>
      <c r="G20" s="277"/>
      <c r="H20" s="290"/>
      <c r="I20" s="290"/>
      <c r="J20" s="274" t="str">
        <f t="shared" si="1"/>
        <v>-</v>
      </c>
      <c r="K20" s="290"/>
      <c r="L20" s="290"/>
      <c r="M20" s="274" t="str">
        <f t="shared" si="0"/>
        <v>-</v>
      </c>
    </row>
    <row r="21" spans="3:13" ht="19.5" x14ac:dyDescent="0.25">
      <c r="C21" s="7" t="s">
        <v>48</v>
      </c>
      <c r="D21" s="7"/>
      <c r="E21" s="278">
        <f t="shared" ref="E21:L21" si="4">SUM(E18:E20)</f>
        <v>12748917</v>
      </c>
      <c r="F21" s="278">
        <f t="shared" si="4"/>
        <v>0</v>
      </c>
      <c r="G21" s="278">
        <f t="shared" si="4"/>
        <v>3325926</v>
      </c>
      <c r="H21" s="292">
        <f t="shared" si="4"/>
        <v>405301</v>
      </c>
      <c r="I21" s="292">
        <f t="shared" si="4"/>
        <v>8541</v>
      </c>
      <c r="J21" s="279">
        <f t="shared" si="1"/>
        <v>47.453576864535769</v>
      </c>
      <c r="K21" s="292">
        <f t="shared" si="4"/>
        <v>2818307</v>
      </c>
      <c r="L21" s="292">
        <f t="shared" si="4"/>
        <v>275495</v>
      </c>
      <c r="M21" s="279">
        <f t="shared" si="0"/>
        <v>10.229975135664894</v>
      </c>
    </row>
    <row r="22" spans="3:13" x14ac:dyDescent="0.25">
      <c r="C22" s="2" t="s">
        <v>49</v>
      </c>
      <c r="D22" s="2"/>
      <c r="E22" s="277">
        <v>0</v>
      </c>
      <c r="F22" s="277"/>
      <c r="G22" s="277"/>
      <c r="H22" s="290"/>
      <c r="I22" s="290"/>
      <c r="J22" s="274" t="str">
        <f t="shared" si="1"/>
        <v>-</v>
      </c>
      <c r="K22" s="290"/>
      <c r="L22" s="290"/>
      <c r="M22" s="274" t="str">
        <f t="shared" si="0"/>
        <v>-</v>
      </c>
    </row>
    <row r="23" spans="3:13" ht="19.5" x14ac:dyDescent="0.25">
      <c r="C23" s="8" t="s">
        <v>53</v>
      </c>
      <c r="D23" s="8"/>
      <c r="E23" s="280">
        <f t="shared" ref="E23:L23" si="5">SUM(E21:E22)</f>
        <v>12748917</v>
      </c>
      <c r="F23" s="280">
        <f t="shared" si="5"/>
        <v>0</v>
      </c>
      <c r="G23" s="280">
        <f t="shared" si="5"/>
        <v>3325926</v>
      </c>
      <c r="H23" s="293">
        <f t="shared" si="5"/>
        <v>405301</v>
      </c>
      <c r="I23" s="293">
        <f t="shared" si="5"/>
        <v>8541</v>
      </c>
      <c r="J23" s="281">
        <f t="shared" si="1"/>
        <v>47.453576864535769</v>
      </c>
      <c r="K23" s="293">
        <f t="shared" si="5"/>
        <v>2818307</v>
      </c>
      <c r="L23" s="293">
        <f t="shared" si="5"/>
        <v>275495</v>
      </c>
      <c r="M23" s="281">
        <f t="shared" si="0"/>
        <v>10.229975135664894</v>
      </c>
    </row>
  </sheetData>
  <mergeCells count="9">
    <mergeCell ref="C2:M2"/>
    <mergeCell ref="C3:C5"/>
    <mergeCell ref="H4:J4"/>
    <mergeCell ref="K4:M4"/>
    <mergeCell ref="H3:M3"/>
    <mergeCell ref="D3:D5"/>
    <mergeCell ref="E3:E5"/>
    <mergeCell ref="F3:F5"/>
    <mergeCell ref="G3:G5"/>
  </mergeCells>
  <pageMargins left="0.7" right="0.7" top="0.75" bottom="0.75" header="0.3" footer="0.3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U5"/>
  <sheetViews>
    <sheetView rightToLeft="1" view="pageBreakPreview" zoomScaleNormal="90" zoomScaleSheetLayoutView="100" workbookViewId="0">
      <selection activeCell="C1" sqref="C1:S1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9.140625" style="1"/>
    <col min="4" max="4" width="17.5703125" style="1" customWidth="1"/>
    <col min="5" max="5" width="9" style="1" bestFit="1" customWidth="1"/>
    <col min="6" max="6" width="11.140625" style="1" customWidth="1"/>
    <col min="7" max="7" width="11" style="1" customWidth="1"/>
    <col min="8" max="8" width="9.7109375" style="1" bestFit="1" customWidth="1"/>
    <col min="9" max="12" width="9.140625" style="1"/>
    <col min="13" max="13" width="13.5703125" style="1" customWidth="1"/>
    <col min="14" max="14" width="14.85546875" style="1" customWidth="1"/>
    <col min="15" max="15" width="13.5703125" style="1" customWidth="1"/>
    <col min="16" max="16" width="14.42578125" style="1" customWidth="1"/>
    <col min="17" max="17" width="13.28515625" style="1" customWidth="1"/>
    <col min="18" max="19" width="14.42578125" style="1" customWidth="1"/>
    <col min="20" max="16384" width="9.140625" style="1"/>
  </cols>
  <sheetData>
    <row r="1" spans="3:21" ht="36.75" thickBot="1" x14ac:dyDescent="0.3">
      <c r="C1" s="303" t="s">
        <v>274</v>
      </c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Q1" s="303"/>
      <c r="R1" s="303"/>
      <c r="S1" s="303"/>
    </row>
    <row r="2" spans="3:21" ht="38.25" customHeight="1" x14ac:dyDescent="0.25">
      <c r="C2" s="309" t="s">
        <v>6</v>
      </c>
      <c r="D2" s="309" t="s">
        <v>12</v>
      </c>
      <c r="E2" s="309" t="s">
        <v>5</v>
      </c>
      <c r="F2" s="309" t="s">
        <v>2</v>
      </c>
      <c r="G2" s="309" t="s">
        <v>1</v>
      </c>
      <c r="H2" s="309" t="s">
        <v>3</v>
      </c>
      <c r="I2" s="309" t="s">
        <v>65</v>
      </c>
      <c r="J2" s="309" t="s">
        <v>66</v>
      </c>
      <c r="K2" s="309" t="s">
        <v>71</v>
      </c>
      <c r="L2" s="315" t="s">
        <v>67</v>
      </c>
      <c r="M2" s="311" t="s">
        <v>68</v>
      </c>
      <c r="N2" s="312"/>
      <c r="O2" s="311" t="s">
        <v>69</v>
      </c>
      <c r="P2" s="312"/>
      <c r="Q2" s="311" t="s">
        <v>70</v>
      </c>
      <c r="R2" s="312"/>
      <c r="S2" s="307" t="s">
        <v>72</v>
      </c>
      <c r="T2" s="3"/>
      <c r="U2" s="3"/>
    </row>
    <row r="3" spans="3:21" ht="36" customHeight="1" thickBot="1" x14ac:dyDescent="0.3">
      <c r="C3" s="310"/>
      <c r="D3" s="310"/>
      <c r="E3" s="310"/>
      <c r="F3" s="310"/>
      <c r="G3" s="310"/>
      <c r="H3" s="310"/>
      <c r="I3" s="310"/>
      <c r="J3" s="310"/>
      <c r="K3" s="310"/>
      <c r="L3" s="316"/>
      <c r="M3" s="162" t="s">
        <v>0</v>
      </c>
      <c r="N3" s="162" t="s">
        <v>4</v>
      </c>
      <c r="O3" s="162" t="s">
        <v>0</v>
      </c>
      <c r="P3" s="162" t="s">
        <v>4</v>
      </c>
      <c r="Q3" s="162" t="s">
        <v>0</v>
      </c>
      <c r="R3" s="162" t="s">
        <v>4</v>
      </c>
      <c r="S3" s="308"/>
    </row>
    <row r="4" spans="3:21" x14ac:dyDescent="0.25">
      <c r="C4" s="2">
        <v>1</v>
      </c>
      <c r="D4" s="2" t="s">
        <v>284</v>
      </c>
      <c r="E4" s="2" t="s">
        <v>145</v>
      </c>
      <c r="F4" s="272">
        <v>1450000</v>
      </c>
      <c r="G4" s="272">
        <v>1390000</v>
      </c>
      <c r="H4" s="272">
        <v>1268634</v>
      </c>
      <c r="I4" s="272">
        <v>1139736</v>
      </c>
      <c r="J4" s="272">
        <v>1060284</v>
      </c>
      <c r="K4" s="272">
        <v>79573</v>
      </c>
      <c r="L4" s="272">
        <v>1150000</v>
      </c>
      <c r="M4" s="272">
        <v>126414</v>
      </c>
      <c r="N4" s="272">
        <v>569539</v>
      </c>
      <c r="O4" s="272">
        <v>74716</v>
      </c>
      <c r="P4" s="272">
        <v>371296</v>
      </c>
      <c r="Q4" s="274">
        <f>M4/O4</f>
        <v>1.6919267626746615</v>
      </c>
      <c r="R4" s="274">
        <f>N4/P4</f>
        <v>1.5339217228303026</v>
      </c>
      <c r="S4" s="274">
        <f>M4/K4</f>
        <v>1.5886544430899929</v>
      </c>
    </row>
    <row r="5" spans="3:21" ht="19.5" x14ac:dyDescent="0.25">
      <c r="C5" s="313" t="s">
        <v>7</v>
      </c>
      <c r="D5" s="314"/>
      <c r="E5" s="163" t="s">
        <v>145</v>
      </c>
      <c r="F5" s="273">
        <f>SUM(F4)</f>
        <v>1450000</v>
      </c>
      <c r="G5" s="273">
        <f t="shared" ref="G5:S5" si="0">SUM(G4)</f>
        <v>1390000</v>
      </c>
      <c r="H5" s="273">
        <f t="shared" si="0"/>
        <v>1268634</v>
      </c>
      <c r="I5" s="273">
        <f t="shared" si="0"/>
        <v>1139736</v>
      </c>
      <c r="J5" s="273">
        <f t="shared" si="0"/>
        <v>1060284</v>
      </c>
      <c r="K5" s="273">
        <f t="shared" si="0"/>
        <v>79573</v>
      </c>
      <c r="L5" s="273">
        <f t="shared" si="0"/>
        <v>1150000</v>
      </c>
      <c r="M5" s="273">
        <f t="shared" si="0"/>
        <v>126414</v>
      </c>
      <c r="N5" s="273">
        <f t="shared" si="0"/>
        <v>569539</v>
      </c>
      <c r="O5" s="273">
        <f t="shared" si="0"/>
        <v>74716</v>
      </c>
      <c r="P5" s="273">
        <f t="shared" si="0"/>
        <v>371296</v>
      </c>
      <c r="Q5" s="275">
        <f t="shared" si="0"/>
        <v>1.6919267626746615</v>
      </c>
      <c r="R5" s="275">
        <f t="shared" si="0"/>
        <v>1.5339217228303026</v>
      </c>
      <c r="S5" s="275">
        <f t="shared" si="0"/>
        <v>1.5886544430899929</v>
      </c>
    </row>
  </sheetData>
  <mergeCells count="16">
    <mergeCell ref="C1:S1"/>
    <mergeCell ref="S2:S3"/>
    <mergeCell ref="C2:C3"/>
    <mergeCell ref="Q2:R2"/>
    <mergeCell ref="C5:D5"/>
    <mergeCell ref="M2:N2"/>
    <mergeCell ref="O2:P2"/>
    <mergeCell ref="D2:D3"/>
    <mergeCell ref="E2:E3"/>
    <mergeCell ref="F2:F3"/>
    <mergeCell ref="G2:G3"/>
    <mergeCell ref="H2:H3"/>
    <mergeCell ref="I2:I3"/>
    <mergeCell ref="J2:J3"/>
    <mergeCell ref="L2:L3"/>
    <mergeCell ref="K2:K3"/>
  </mergeCells>
  <pageMargins left="0.7" right="0.7" top="0.75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T38"/>
  <sheetViews>
    <sheetView rightToLeft="1" view="pageBreakPreview" zoomScaleNormal="100" zoomScaleSheetLayoutView="100" workbookViewId="0">
      <selection activeCell="C5" sqref="C5"/>
    </sheetView>
  </sheetViews>
  <sheetFormatPr defaultColWidth="9.140625" defaultRowHeight="12.75" x14ac:dyDescent="0.2"/>
  <cols>
    <col min="1" max="1" width="1.7109375" style="155" customWidth="1"/>
    <col min="2" max="2" width="18.85546875" style="155" customWidth="1"/>
    <col min="3" max="3" width="14" style="155" customWidth="1"/>
    <col min="4" max="4" width="11.85546875" style="155" customWidth="1"/>
    <col min="5" max="5" width="15.140625" style="155" customWidth="1"/>
    <col min="6" max="6" width="9.85546875" style="155" customWidth="1"/>
    <col min="7" max="7" width="13.5703125" style="155" bestFit="1" customWidth="1"/>
    <col min="8" max="8" width="13.42578125" style="155" customWidth="1"/>
    <col min="9" max="9" width="10.5703125" style="155" bestFit="1" customWidth="1"/>
    <col min="10" max="10" width="10.5703125" style="155" customWidth="1"/>
    <col min="11" max="11" width="11.7109375" style="155" customWidth="1"/>
    <col min="12" max="12" width="14.85546875" style="155" customWidth="1"/>
    <col min="13" max="13" width="12.7109375" style="155" customWidth="1"/>
    <col min="14" max="14" width="14.5703125" style="155" customWidth="1"/>
    <col min="15" max="15" width="15.28515625" style="155" customWidth="1"/>
    <col min="16" max="16" width="16.5703125" style="155" customWidth="1"/>
    <col min="17" max="17" width="14" style="155" customWidth="1"/>
    <col min="18" max="18" width="16.28515625" style="155" customWidth="1"/>
    <col min="19" max="19" width="12.140625" style="155" customWidth="1"/>
    <col min="20" max="20" width="9.140625" style="155"/>
    <col min="21" max="21" width="11" style="155" bestFit="1" customWidth="1"/>
    <col min="22" max="16384" width="9.140625" style="155"/>
  </cols>
  <sheetData>
    <row r="1" spans="1:20" s="124" customFormat="1" ht="54.75" customHeight="1" thickBot="1" x14ac:dyDescent="0.3">
      <c r="A1" s="121"/>
      <c r="B1" s="122"/>
      <c r="C1" s="122"/>
      <c r="D1" s="303" t="s">
        <v>272</v>
      </c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Q1" s="122"/>
      <c r="R1" s="122"/>
      <c r="S1" s="123"/>
    </row>
    <row r="2" spans="1:20" s="124" customFormat="1" ht="32.25" customHeight="1" x14ac:dyDescent="0.2">
      <c r="A2" s="121"/>
      <c r="B2" s="315" t="s">
        <v>271</v>
      </c>
      <c r="C2" s="320" t="s">
        <v>81</v>
      </c>
      <c r="D2" s="320" t="s">
        <v>255</v>
      </c>
      <c r="E2" s="320" t="s">
        <v>256</v>
      </c>
      <c r="F2" s="320" t="s">
        <v>257</v>
      </c>
      <c r="G2" s="320" t="s">
        <v>258</v>
      </c>
      <c r="H2" s="320" t="s">
        <v>259</v>
      </c>
      <c r="I2" s="320" t="s">
        <v>260</v>
      </c>
      <c r="J2" s="320" t="s">
        <v>273</v>
      </c>
      <c r="K2" s="317" t="s">
        <v>261</v>
      </c>
      <c r="L2" s="318"/>
      <c r="M2" s="322"/>
      <c r="N2" s="317" t="s">
        <v>262</v>
      </c>
      <c r="O2" s="318"/>
      <c r="P2" s="318"/>
      <c r="Q2" s="319"/>
      <c r="R2" s="11"/>
      <c r="S2" s="125"/>
    </row>
    <row r="3" spans="1:20" s="124" customFormat="1" ht="32.25" thickBot="1" x14ac:dyDescent="0.25">
      <c r="A3" s="121"/>
      <c r="B3" s="316"/>
      <c r="C3" s="321"/>
      <c r="D3" s="321"/>
      <c r="E3" s="321"/>
      <c r="F3" s="321"/>
      <c r="G3" s="321"/>
      <c r="H3" s="321"/>
      <c r="I3" s="321"/>
      <c r="J3" s="321"/>
      <c r="K3" s="126" t="s">
        <v>263</v>
      </c>
      <c r="L3" s="126" t="s">
        <v>264</v>
      </c>
      <c r="M3" s="126" t="s">
        <v>265</v>
      </c>
      <c r="N3" s="126" t="s">
        <v>266</v>
      </c>
      <c r="O3" s="126" t="s">
        <v>267</v>
      </c>
      <c r="P3" s="126" t="s">
        <v>268</v>
      </c>
      <c r="Q3" s="127" t="s">
        <v>269</v>
      </c>
      <c r="R3" s="11"/>
      <c r="S3" s="125"/>
    </row>
    <row r="4" spans="1:20" s="124" customFormat="1" ht="37.5" customHeight="1" x14ac:dyDescent="0.2">
      <c r="A4" s="121"/>
      <c r="B4" s="128"/>
      <c r="C4" s="129" t="s">
        <v>145</v>
      </c>
      <c r="D4" s="129"/>
      <c r="E4" s="130"/>
      <c r="F4" s="131"/>
      <c r="G4" s="131"/>
      <c r="H4" s="132"/>
      <c r="I4" s="133"/>
      <c r="J4" s="133"/>
      <c r="K4" s="133"/>
      <c r="L4" s="134"/>
      <c r="M4" s="134" t="e">
        <f>K4/I4</f>
        <v>#DIV/0!</v>
      </c>
      <c r="N4" s="133"/>
      <c r="O4" s="133"/>
      <c r="P4" s="134"/>
      <c r="Q4" s="135" t="e">
        <f>O4/N4</f>
        <v>#DIV/0!</v>
      </c>
      <c r="R4" s="11"/>
      <c r="S4" s="125"/>
    </row>
    <row r="5" spans="1:20" s="124" customFormat="1" ht="37.5" customHeight="1" x14ac:dyDescent="0.2">
      <c r="A5" s="121"/>
      <c r="B5" s="136"/>
      <c r="C5" s="137"/>
      <c r="D5" s="137"/>
      <c r="E5" s="138"/>
      <c r="F5" s="16"/>
      <c r="G5" s="16"/>
      <c r="H5" s="16"/>
      <c r="I5" s="133"/>
      <c r="J5" s="133"/>
      <c r="K5" s="139"/>
      <c r="L5" s="140"/>
      <c r="M5" s="140"/>
      <c r="N5" s="139"/>
      <c r="O5" s="139"/>
      <c r="P5" s="140"/>
      <c r="Q5" s="141">
        <v>0</v>
      </c>
      <c r="R5" s="11"/>
      <c r="S5" s="125"/>
    </row>
    <row r="6" spans="1:20" s="124" customFormat="1" ht="37.5" customHeight="1" x14ac:dyDescent="0.2">
      <c r="A6" s="121"/>
      <c r="B6" s="136"/>
      <c r="C6" s="137"/>
      <c r="D6" s="137"/>
      <c r="E6" s="138"/>
      <c r="F6" s="16"/>
      <c r="G6" s="16"/>
      <c r="H6" s="139"/>
      <c r="I6" s="133"/>
      <c r="J6" s="133"/>
      <c r="K6" s="139"/>
      <c r="L6" s="140"/>
      <c r="M6" s="140" t="e">
        <f t="shared" ref="M6:M9" si="0">K6/I6</f>
        <v>#DIV/0!</v>
      </c>
      <c r="N6" s="139"/>
      <c r="O6" s="139"/>
      <c r="P6" s="140"/>
      <c r="Q6" s="141" t="e">
        <f t="shared" ref="Q6:Q9" si="1">O6/N6</f>
        <v>#DIV/0!</v>
      </c>
      <c r="R6" s="11"/>
      <c r="S6" s="125"/>
    </row>
    <row r="7" spans="1:20" s="124" customFormat="1" ht="37.5" customHeight="1" x14ac:dyDescent="0.2">
      <c r="A7" s="121"/>
      <c r="B7" s="136"/>
      <c r="C7" s="137"/>
      <c r="D7" s="137"/>
      <c r="E7" s="138"/>
      <c r="F7" s="16"/>
      <c r="G7" s="16"/>
      <c r="H7" s="139"/>
      <c r="I7" s="133"/>
      <c r="J7" s="161"/>
      <c r="K7" s="142"/>
      <c r="L7" s="140"/>
      <c r="M7" s="140"/>
      <c r="N7" s="139"/>
      <c r="O7" s="139"/>
      <c r="P7" s="140"/>
      <c r="Q7" s="141" t="e">
        <f t="shared" si="1"/>
        <v>#DIV/0!</v>
      </c>
      <c r="R7" s="11"/>
      <c r="S7" s="125"/>
    </row>
    <row r="8" spans="1:20" s="124" customFormat="1" ht="37.5" customHeight="1" x14ac:dyDescent="0.2">
      <c r="A8" s="121"/>
      <c r="B8" s="136"/>
      <c r="C8" s="137"/>
      <c r="D8" s="137"/>
      <c r="E8" s="138"/>
      <c r="F8" s="16"/>
      <c r="G8" s="16"/>
      <c r="H8" s="139"/>
      <c r="I8" s="133"/>
      <c r="J8" s="133"/>
      <c r="K8" s="143"/>
      <c r="L8" s="140"/>
      <c r="M8" s="140" t="e">
        <f t="shared" si="0"/>
        <v>#DIV/0!</v>
      </c>
      <c r="N8" s="139"/>
      <c r="O8" s="139"/>
      <c r="P8" s="140"/>
      <c r="Q8" s="141" t="e">
        <f t="shared" si="1"/>
        <v>#DIV/0!</v>
      </c>
      <c r="R8" s="11"/>
      <c r="S8" s="125"/>
    </row>
    <row r="9" spans="1:20" s="124" customFormat="1" ht="37.5" customHeight="1" thickBot="1" x14ac:dyDescent="0.25">
      <c r="A9" s="121"/>
      <c r="B9" s="144"/>
      <c r="C9" s="145"/>
      <c r="D9" s="145"/>
      <c r="E9" s="146"/>
      <c r="F9" s="147"/>
      <c r="G9" s="147"/>
      <c r="H9" s="148"/>
      <c r="I9" s="148"/>
      <c r="J9" s="148"/>
      <c r="K9" s="148"/>
      <c r="L9" s="149"/>
      <c r="M9" s="149" t="e">
        <f t="shared" si="0"/>
        <v>#DIV/0!</v>
      </c>
      <c r="N9" s="148"/>
      <c r="O9" s="148"/>
      <c r="P9" s="149"/>
      <c r="Q9" s="150" t="e">
        <f t="shared" si="1"/>
        <v>#DIV/0!</v>
      </c>
      <c r="R9" s="11"/>
      <c r="S9" s="125"/>
    </row>
    <row r="10" spans="1:20" s="124" customFormat="1" x14ac:dyDescent="0.25">
      <c r="A10" s="121"/>
      <c r="B10" s="151"/>
      <c r="K10" s="124" t="s">
        <v>270</v>
      </c>
      <c r="S10" s="152"/>
    </row>
    <row r="11" spans="1:20" s="124" customFormat="1" ht="43.5" customHeight="1" x14ac:dyDescent="0.25">
      <c r="A11" s="121"/>
      <c r="B11" s="151"/>
      <c r="S11" s="152"/>
    </row>
    <row r="12" spans="1:20" s="124" customFormat="1" ht="39.75" customHeight="1" x14ac:dyDescent="0.25">
      <c r="A12" s="121"/>
      <c r="B12" s="151"/>
      <c r="S12" s="152"/>
    </row>
    <row r="13" spans="1:20" s="124" customFormat="1" x14ac:dyDescent="0.2">
      <c r="A13" s="12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s="124" customFormat="1" x14ac:dyDescent="0.2">
      <c r="A14" s="12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s="124" customFormat="1" x14ac:dyDescent="0.2">
      <c r="A15" s="12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s="124" customFormat="1" x14ac:dyDescent="0.2">
      <c r="A16" s="12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s="124" customFormat="1" ht="14.25" x14ac:dyDescent="0.2">
      <c r="A17" s="121"/>
      <c r="B17" s="153"/>
      <c r="C17" s="153"/>
      <c r="D17" s="153"/>
      <c r="E17" s="153"/>
      <c r="F17" s="153"/>
      <c r="G17" s="153"/>
      <c r="H17" s="153"/>
      <c r="I17" s="153"/>
      <c r="J17" s="153"/>
      <c r="K17" s="154"/>
      <c r="L17" s="154"/>
      <c r="M17" s="154"/>
      <c r="N17" s="154"/>
      <c r="O17" s="154"/>
      <c r="P17" s="154"/>
      <c r="Q17" s="154"/>
      <c r="R17" s="154"/>
      <c r="S17" s="11"/>
      <c r="T17" s="11"/>
    </row>
    <row r="24" spans="1:20" ht="22.5" x14ac:dyDescent="0.55000000000000004">
      <c r="B24" s="156"/>
      <c r="C24" s="156"/>
      <c r="D24" s="156"/>
      <c r="E24" s="156"/>
      <c r="F24" s="156"/>
      <c r="G24" s="156"/>
      <c r="H24" s="156"/>
      <c r="I24" s="156"/>
      <c r="J24" s="156"/>
    </row>
    <row r="25" spans="1:20" ht="22.5" x14ac:dyDescent="0.55000000000000004">
      <c r="B25" s="157"/>
      <c r="C25" s="157"/>
      <c r="D25" s="157"/>
      <c r="E25" s="157"/>
      <c r="F25" s="157"/>
      <c r="G25" s="157"/>
      <c r="H25" s="157"/>
      <c r="I25" s="156"/>
      <c r="J25" s="156"/>
    </row>
    <row r="26" spans="1:20" ht="22.5" x14ac:dyDescent="0.55000000000000004">
      <c r="B26" s="157"/>
      <c r="C26" s="157"/>
      <c r="D26" s="157"/>
      <c r="E26" s="157"/>
      <c r="F26" s="157"/>
      <c r="G26" s="157"/>
      <c r="H26" s="157"/>
      <c r="I26" s="156"/>
      <c r="J26" s="156"/>
    </row>
    <row r="27" spans="1:20" ht="22.5" x14ac:dyDescent="0.55000000000000004">
      <c r="B27" s="157"/>
      <c r="C27" s="157"/>
      <c r="D27" s="157"/>
      <c r="E27" s="157"/>
      <c r="F27" s="157"/>
      <c r="G27" s="157"/>
      <c r="H27" s="157"/>
      <c r="I27" s="156"/>
      <c r="J27" s="156"/>
    </row>
    <row r="28" spans="1:20" ht="22.5" x14ac:dyDescent="0.55000000000000004">
      <c r="B28" s="157"/>
      <c r="C28" s="157"/>
      <c r="D28" s="157"/>
      <c r="E28" s="157"/>
      <c r="F28" s="157"/>
      <c r="G28" s="157"/>
      <c r="H28" s="157"/>
      <c r="I28" s="156"/>
      <c r="J28" s="156"/>
    </row>
    <row r="29" spans="1:20" ht="22.5" x14ac:dyDescent="0.55000000000000004">
      <c r="B29" s="157"/>
      <c r="C29" s="157"/>
      <c r="D29" s="157"/>
      <c r="E29" s="157"/>
      <c r="F29" s="157"/>
      <c r="G29" s="158"/>
      <c r="H29" s="157"/>
      <c r="I29" s="156"/>
      <c r="J29" s="156"/>
      <c r="N29" s="159"/>
    </row>
    <row r="30" spans="1:20" ht="22.5" x14ac:dyDescent="0.55000000000000004">
      <c r="B30" s="157"/>
      <c r="C30" s="157"/>
      <c r="D30" s="157"/>
      <c r="E30" s="157"/>
      <c r="F30" s="157"/>
      <c r="G30" s="157"/>
      <c r="H30" s="157"/>
      <c r="I30" s="156"/>
      <c r="J30" s="156"/>
    </row>
    <row r="31" spans="1:20" ht="22.5" x14ac:dyDescent="0.55000000000000004">
      <c r="B31" s="157"/>
      <c r="C31" s="157"/>
      <c r="D31" s="157"/>
      <c r="E31" s="157"/>
      <c r="F31" s="157"/>
      <c r="G31" s="157"/>
      <c r="H31" s="157"/>
      <c r="I31" s="156"/>
      <c r="J31" s="156"/>
    </row>
    <row r="32" spans="1:20" ht="22.5" x14ac:dyDescent="0.55000000000000004">
      <c r="B32" s="157"/>
      <c r="C32" s="157"/>
      <c r="D32" s="157"/>
      <c r="E32" s="157"/>
      <c r="F32" s="157"/>
      <c r="G32" s="157"/>
      <c r="H32" s="157"/>
      <c r="I32" s="156"/>
      <c r="J32" s="156"/>
    </row>
    <row r="33" spans="2:10" ht="22.5" x14ac:dyDescent="0.55000000000000004">
      <c r="B33" s="157"/>
      <c r="C33" s="157"/>
      <c r="D33" s="157"/>
      <c r="E33" s="157"/>
      <c r="F33" s="157"/>
      <c r="G33" s="157"/>
      <c r="H33" s="157"/>
      <c r="I33" s="156"/>
      <c r="J33" s="156"/>
    </row>
    <row r="34" spans="2:10" ht="22.5" x14ac:dyDescent="0.55000000000000004">
      <c r="B34" s="157"/>
      <c r="C34" s="157"/>
      <c r="D34" s="157"/>
      <c r="E34" s="157"/>
      <c r="F34" s="157"/>
      <c r="G34" s="157"/>
      <c r="H34" s="157"/>
      <c r="I34" s="156"/>
      <c r="J34" s="156"/>
    </row>
    <row r="35" spans="2:10" ht="22.5" x14ac:dyDescent="0.55000000000000004">
      <c r="B35" s="157"/>
      <c r="C35" s="157"/>
      <c r="D35" s="157"/>
      <c r="E35" s="157"/>
      <c r="F35" s="157"/>
      <c r="G35" s="157"/>
      <c r="H35" s="157"/>
      <c r="I35" s="156"/>
      <c r="J35" s="156"/>
    </row>
    <row r="36" spans="2:10" ht="22.5" x14ac:dyDescent="0.55000000000000004">
      <c r="B36" s="157"/>
      <c r="C36" s="157"/>
      <c r="D36" s="157"/>
      <c r="E36" s="157"/>
      <c r="F36" s="157"/>
      <c r="G36" s="157"/>
      <c r="H36" s="157"/>
      <c r="I36" s="156"/>
      <c r="J36" s="156"/>
    </row>
    <row r="37" spans="2:10" ht="22.5" x14ac:dyDescent="0.55000000000000004">
      <c r="B37" s="157"/>
      <c r="C37" s="157"/>
      <c r="D37" s="157"/>
      <c r="E37" s="157"/>
      <c r="F37" s="157"/>
      <c r="G37" s="157"/>
      <c r="H37" s="157"/>
      <c r="I37" s="156"/>
      <c r="J37" s="156"/>
    </row>
    <row r="38" spans="2:10" ht="15.75" x14ac:dyDescent="0.4">
      <c r="C38" s="160"/>
      <c r="D38" s="160"/>
      <c r="E38" s="160"/>
      <c r="F38" s="160"/>
      <c r="G38" s="160"/>
      <c r="H38" s="160"/>
      <c r="I38" s="160"/>
      <c r="J38" s="160"/>
    </row>
  </sheetData>
  <mergeCells count="12">
    <mergeCell ref="N2:Q2"/>
    <mergeCell ref="J2:J3"/>
    <mergeCell ref="D1:P1"/>
    <mergeCell ref="B2:B3"/>
    <mergeCell ref="C2:C3"/>
    <mergeCell ref="D2:D3"/>
    <mergeCell ref="E2:E3"/>
    <mergeCell ref="F2:F3"/>
    <mergeCell ref="G2:G3"/>
    <mergeCell ref="H2:H3"/>
    <mergeCell ref="I2:I3"/>
    <mergeCell ref="K2:M2"/>
  </mergeCells>
  <printOptions horizontalCentered="1"/>
  <pageMargins left="0" right="0" top="0.74803149606299213" bottom="0.74803149606299213" header="0.31496062992125984" footer="0.31496062992125984"/>
  <pageSetup paperSize="9" scale="66" orientation="landscape" r:id="rId1"/>
  <colBreaks count="1" manualBreakCount="1">
    <brk id="17" max="1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499984740745262"/>
    <pageSetUpPr fitToPage="1"/>
  </sheetPr>
  <dimension ref="A1:K29"/>
  <sheetViews>
    <sheetView showGridLines="0" rightToLeft="1" view="pageBreakPreview" topLeftCell="A7" zoomScale="60" zoomScaleNormal="70" workbookViewId="0">
      <selection activeCell="P26" sqref="P26"/>
    </sheetView>
  </sheetViews>
  <sheetFormatPr defaultColWidth="9.140625" defaultRowHeight="12.75" x14ac:dyDescent="0.2"/>
  <cols>
    <col min="1" max="1" width="1.7109375" style="11" customWidth="1"/>
    <col min="2" max="2" width="12" style="11" customWidth="1"/>
    <col min="3" max="3" width="35.85546875" style="11" customWidth="1"/>
    <col min="4" max="4" width="19.7109375" style="11" customWidth="1"/>
    <col min="5" max="5" width="21" style="11" customWidth="1"/>
    <col min="6" max="6" width="35.28515625" style="11" customWidth="1"/>
    <col min="7" max="7" width="11.42578125" style="11" customWidth="1"/>
    <col min="8" max="8" width="14" style="11" customWidth="1"/>
    <col min="9" max="9" width="12" style="11" customWidth="1"/>
    <col min="10" max="10" width="23.7109375" style="11" customWidth="1"/>
    <col min="11" max="11" width="20.42578125" style="11" customWidth="1"/>
    <col min="12" max="16384" width="9.140625" style="11"/>
  </cols>
  <sheetData>
    <row r="1" spans="1:11" s="12" customFormat="1" ht="50.1" customHeight="1" thickBot="1" x14ac:dyDescent="0.25">
      <c r="A1" s="11"/>
      <c r="B1" s="332" t="s">
        <v>275</v>
      </c>
      <c r="C1" s="333"/>
      <c r="D1" s="333"/>
      <c r="E1" s="333"/>
      <c r="F1" s="333"/>
      <c r="G1" s="333"/>
      <c r="H1" s="333"/>
      <c r="I1" s="333"/>
      <c r="J1" s="333"/>
      <c r="K1" s="11"/>
    </row>
    <row r="2" spans="1:11" s="12" customFormat="1" ht="42" customHeight="1" thickBot="1" x14ac:dyDescent="0.25">
      <c r="A2" s="13"/>
      <c r="B2" s="332" t="s">
        <v>276</v>
      </c>
      <c r="C2" s="333"/>
      <c r="D2" s="333"/>
      <c r="E2" s="333"/>
      <c r="F2" s="333"/>
      <c r="G2" s="333"/>
      <c r="H2" s="333"/>
      <c r="I2" s="333"/>
      <c r="J2" s="333"/>
      <c r="K2" s="11"/>
    </row>
    <row r="3" spans="1:11" s="12" customFormat="1" ht="53.25" customHeight="1" x14ac:dyDescent="0.2">
      <c r="A3" s="13"/>
      <c r="B3" s="334" t="s">
        <v>79</v>
      </c>
      <c r="C3" s="335" t="s">
        <v>80</v>
      </c>
      <c r="D3" s="335" t="s">
        <v>81</v>
      </c>
      <c r="E3" s="335" t="s">
        <v>82</v>
      </c>
      <c r="F3" s="335" t="s">
        <v>83</v>
      </c>
      <c r="G3" s="335" t="s">
        <v>84</v>
      </c>
      <c r="H3" s="335"/>
      <c r="I3" s="335"/>
      <c r="J3" s="165" t="s">
        <v>85</v>
      </c>
      <c r="K3" s="11"/>
    </row>
    <row r="4" spans="1:11" s="12" customFormat="1" ht="66.75" customHeight="1" x14ac:dyDescent="0.2">
      <c r="A4" s="13"/>
      <c r="B4" s="334"/>
      <c r="C4" s="335"/>
      <c r="D4" s="335"/>
      <c r="E4" s="335"/>
      <c r="F4" s="335"/>
      <c r="G4" s="164" t="s">
        <v>86</v>
      </c>
      <c r="H4" s="164" t="s">
        <v>87</v>
      </c>
      <c r="I4" s="164" t="s">
        <v>88</v>
      </c>
      <c r="J4" s="165" t="s">
        <v>89</v>
      </c>
      <c r="K4" s="11"/>
    </row>
    <row r="5" spans="1:11" s="12" customFormat="1" ht="35.25" customHeight="1" x14ac:dyDescent="0.2">
      <c r="A5" s="13"/>
      <c r="B5" s="14" t="s">
        <v>291</v>
      </c>
      <c r="C5" s="15">
        <v>0</v>
      </c>
      <c r="D5" s="16"/>
      <c r="E5" s="16" t="s">
        <v>292</v>
      </c>
      <c r="F5" s="15" t="s">
        <v>293</v>
      </c>
      <c r="G5" s="17">
        <v>1</v>
      </c>
      <c r="H5" s="18" t="s">
        <v>293</v>
      </c>
      <c r="I5" s="18" t="s">
        <v>293</v>
      </c>
      <c r="J5" s="19">
        <v>1</v>
      </c>
      <c r="K5" s="11"/>
    </row>
    <row r="6" spans="1:11" s="12" customFormat="1" ht="36" customHeight="1" x14ac:dyDescent="0.2">
      <c r="A6" s="13"/>
      <c r="B6" s="14" t="s">
        <v>294</v>
      </c>
      <c r="C6" s="15">
        <v>0</v>
      </c>
      <c r="D6" s="16"/>
      <c r="E6" s="16" t="s">
        <v>295</v>
      </c>
      <c r="F6" s="15" t="s">
        <v>293</v>
      </c>
      <c r="G6" s="17">
        <v>1</v>
      </c>
      <c r="H6" s="15" t="s">
        <v>293</v>
      </c>
      <c r="I6" s="18" t="s">
        <v>293</v>
      </c>
      <c r="J6" s="19">
        <v>1</v>
      </c>
      <c r="K6" s="11"/>
    </row>
    <row r="7" spans="1:11" s="12" customFormat="1" ht="50.1" customHeight="1" x14ac:dyDescent="0.2">
      <c r="A7" s="13"/>
      <c r="B7" s="323"/>
      <c r="C7" s="324"/>
      <c r="D7" s="324"/>
      <c r="E7" s="324"/>
      <c r="F7" s="324"/>
      <c r="G7" s="324"/>
      <c r="H7" s="324"/>
      <c r="I7" s="324"/>
      <c r="J7" s="325"/>
      <c r="K7" s="11"/>
    </row>
    <row r="8" spans="1:11" s="12" customFormat="1" ht="50.1" customHeight="1" thickBot="1" x14ac:dyDescent="0.25">
      <c r="A8" s="13"/>
      <c r="B8" s="326" t="s">
        <v>296</v>
      </c>
      <c r="C8" s="327"/>
      <c r="D8" s="327"/>
      <c r="E8" s="327"/>
      <c r="F8" s="327"/>
      <c r="G8" s="327"/>
      <c r="H8" s="327"/>
      <c r="I8" s="327"/>
      <c r="J8" s="328"/>
      <c r="K8" s="11"/>
    </row>
    <row r="9" spans="1:11" s="12" customFormat="1" ht="35.1" customHeight="1" thickBot="1" x14ac:dyDescent="0.25">
      <c r="A9" s="13"/>
      <c r="B9" s="166" t="s">
        <v>90</v>
      </c>
      <c r="C9" s="167" t="s">
        <v>91</v>
      </c>
      <c r="D9" s="167" t="s">
        <v>5</v>
      </c>
      <c r="E9" s="166" t="s">
        <v>92</v>
      </c>
      <c r="F9" s="168" t="s">
        <v>93</v>
      </c>
      <c r="G9" s="11"/>
      <c r="H9" s="11"/>
      <c r="I9" s="11"/>
      <c r="J9" s="20"/>
      <c r="K9" s="11"/>
    </row>
    <row r="10" spans="1:11" s="12" customFormat="1" ht="51.75" customHeight="1" x14ac:dyDescent="0.2">
      <c r="A10" s="13"/>
      <c r="B10" s="329" t="s">
        <v>94</v>
      </c>
      <c r="C10" s="169" t="s">
        <v>95</v>
      </c>
      <c r="D10" s="21" t="s">
        <v>96</v>
      </c>
      <c r="E10" s="22">
        <v>720</v>
      </c>
      <c r="F10" s="23"/>
      <c r="G10" s="11"/>
      <c r="H10" s="11"/>
      <c r="I10" s="11"/>
      <c r="J10" s="20"/>
      <c r="K10" s="11"/>
    </row>
    <row r="11" spans="1:11" s="12" customFormat="1" ht="35.1" customHeight="1" x14ac:dyDescent="0.2">
      <c r="A11" s="13"/>
      <c r="B11" s="329"/>
      <c r="C11" s="170" t="s">
        <v>97</v>
      </c>
      <c r="D11" s="24" t="s">
        <v>96</v>
      </c>
      <c r="E11" s="22" t="s">
        <v>293</v>
      </c>
      <c r="F11" s="25"/>
      <c r="G11" s="11"/>
      <c r="H11" s="11"/>
      <c r="I11" s="11"/>
      <c r="J11" s="20"/>
      <c r="K11" s="11"/>
    </row>
    <row r="12" spans="1:11" s="12" customFormat="1" ht="35.1" customHeight="1" thickBot="1" x14ac:dyDescent="0.25">
      <c r="A12" s="13"/>
      <c r="B12" s="330"/>
      <c r="C12" s="171" t="s">
        <v>98</v>
      </c>
      <c r="D12" s="26" t="s">
        <v>96</v>
      </c>
      <c r="E12" s="27" t="s">
        <v>293</v>
      </c>
      <c r="F12" s="25"/>
      <c r="G12" s="11"/>
      <c r="H12" s="11"/>
      <c r="I12" s="11"/>
      <c r="J12" s="20"/>
      <c r="K12" s="11"/>
    </row>
    <row r="13" spans="1:11" s="12" customFormat="1" ht="35.1" customHeight="1" x14ac:dyDescent="0.2">
      <c r="A13" s="13"/>
      <c r="B13" s="331" t="s">
        <v>99</v>
      </c>
      <c r="C13" s="169" t="s">
        <v>100</v>
      </c>
      <c r="D13" s="21" t="s">
        <v>101</v>
      </c>
      <c r="E13" s="21">
        <v>167</v>
      </c>
      <c r="F13" s="23" t="s">
        <v>297</v>
      </c>
      <c r="G13" s="11"/>
      <c r="H13" s="11"/>
      <c r="I13" s="11"/>
      <c r="J13" s="20"/>
      <c r="K13" s="11"/>
    </row>
    <row r="14" spans="1:11" s="12" customFormat="1" ht="35.1" customHeight="1" x14ac:dyDescent="0.2">
      <c r="A14" s="13"/>
      <c r="B14" s="329"/>
      <c r="C14" s="170" t="s">
        <v>102</v>
      </c>
      <c r="D14" s="24" t="s">
        <v>101</v>
      </c>
      <c r="E14" s="24">
        <v>273</v>
      </c>
      <c r="F14" s="25" t="s">
        <v>298</v>
      </c>
      <c r="G14" s="11"/>
      <c r="H14" s="11"/>
      <c r="I14" s="11"/>
      <c r="J14" s="20"/>
      <c r="K14" s="11"/>
    </row>
    <row r="15" spans="1:11" s="12" customFormat="1" ht="35.1" customHeight="1" x14ac:dyDescent="0.2">
      <c r="A15" s="13"/>
      <c r="B15" s="329"/>
      <c r="C15" s="170" t="s">
        <v>103</v>
      </c>
      <c r="D15" s="28" t="s">
        <v>104</v>
      </c>
      <c r="E15" s="28">
        <v>334000000</v>
      </c>
      <c r="F15" s="25" t="s">
        <v>299</v>
      </c>
      <c r="G15" s="11"/>
      <c r="H15" s="11"/>
      <c r="I15" s="11"/>
      <c r="J15" s="20"/>
      <c r="K15" s="11"/>
    </row>
    <row r="16" spans="1:11" s="12" customFormat="1" ht="40.5" customHeight="1" thickBot="1" x14ac:dyDescent="0.3">
      <c r="A16" s="13"/>
      <c r="B16" s="330"/>
      <c r="C16" s="172" t="s">
        <v>105</v>
      </c>
      <c r="D16" s="29" t="s">
        <v>106</v>
      </c>
      <c r="E16" s="29">
        <v>546000000000</v>
      </c>
      <c r="F16" s="30" t="s">
        <v>299</v>
      </c>
      <c r="G16" s="31"/>
      <c r="H16" s="31"/>
      <c r="I16" s="11"/>
      <c r="J16" s="20"/>
      <c r="K16" s="11"/>
    </row>
    <row r="17" spans="1:11" s="12" customFormat="1" ht="57" customHeight="1" thickBot="1" x14ac:dyDescent="0.25">
      <c r="A17" s="13"/>
      <c r="B17" s="32" t="s">
        <v>107</v>
      </c>
      <c r="C17" s="33" t="s">
        <v>108</v>
      </c>
      <c r="D17" s="34"/>
      <c r="E17" s="34"/>
      <c r="F17" s="34"/>
      <c r="G17" s="11"/>
      <c r="H17" s="11"/>
      <c r="I17" s="11"/>
      <c r="J17" s="20"/>
      <c r="K17" s="11"/>
    </row>
    <row r="18" spans="1:11" s="12" customFormat="1" ht="57" customHeight="1" thickBot="1" x14ac:dyDescent="0.25">
      <c r="B18" s="180"/>
      <c r="C18" s="181"/>
      <c r="D18" s="182"/>
      <c r="E18" s="182"/>
      <c r="F18" s="182"/>
      <c r="G18" s="183"/>
      <c r="H18" s="183"/>
      <c r="I18" s="183"/>
      <c r="J18" s="184"/>
      <c r="K18" s="11"/>
    </row>
    <row r="19" spans="1:11" s="12" customFormat="1" ht="54.75" customHeight="1" thickBot="1" x14ac:dyDescent="0.25">
      <c r="A19" s="11"/>
      <c r="B19" s="332" t="s">
        <v>121</v>
      </c>
      <c r="C19" s="333"/>
      <c r="D19" s="333"/>
      <c r="E19" s="333"/>
      <c r="F19" s="333"/>
      <c r="G19" s="333"/>
      <c r="H19" s="11"/>
      <c r="I19" s="11"/>
      <c r="J19" s="20"/>
      <c r="K19" s="11"/>
    </row>
    <row r="20" spans="1:11" ht="32.25" x14ac:dyDescent="0.2">
      <c r="B20" s="54" t="s">
        <v>120</v>
      </c>
      <c r="C20" s="53"/>
      <c r="D20" s="53"/>
      <c r="E20" s="53"/>
      <c r="F20" s="53"/>
      <c r="G20" s="52"/>
    </row>
    <row r="21" spans="1:11" ht="24.75" thickBot="1" x14ac:dyDescent="0.25">
      <c r="B21" s="164" t="s">
        <v>6</v>
      </c>
      <c r="C21" s="164" t="s">
        <v>119</v>
      </c>
      <c r="D21" s="164" t="s">
        <v>118</v>
      </c>
      <c r="E21" s="164" t="s">
        <v>117</v>
      </c>
      <c r="F21" s="164" t="s">
        <v>116</v>
      </c>
      <c r="G21" s="164" t="s">
        <v>93</v>
      </c>
    </row>
    <row r="22" spans="1:11" ht="30" x14ac:dyDescent="0.2">
      <c r="B22" s="51">
        <v>1</v>
      </c>
      <c r="C22" s="50" t="s">
        <v>115</v>
      </c>
      <c r="D22" s="22" t="s">
        <v>293</v>
      </c>
      <c r="E22" s="22" t="s">
        <v>293</v>
      </c>
      <c r="F22" s="38">
        <v>1</v>
      </c>
      <c r="G22" s="49"/>
    </row>
    <row r="23" spans="1:11" ht="30" x14ac:dyDescent="0.2">
      <c r="B23" s="47">
        <v>2</v>
      </c>
      <c r="C23" s="48" t="s">
        <v>114</v>
      </c>
      <c r="D23" s="22" t="s">
        <v>293</v>
      </c>
      <c r="E23" s="22" t="s">
        <v>293</v>
      </c>
      <c r="F23" s="38">
        <v>1</v>
      </c>
      <c r="G23" s="45"/>
    </row>
    <row r="24" spans="1:11" ht="30" x14ac:dyDescent="0.2">
      <c r="B24" s="47">
        <v>3</v>
      </c>
      <c r="C24" s="48" t="s">
        <v>113</v>
      </c>
      <c r="D24" s="22" t="s">
        <v>293</v>
      </c>
      <c r="E24" s="22" t="s">
        <v>293</v>
      </c>
      <c r="F24" s="38">
        <v>1</v>
      </c>
      <c r="G24" s="45"/>
    </row>
    <row r="25" spans="1:11" ht="30" x14ac:dyDescent="0.2">
      <c r="B25" s="47">
        <v>4</v>
      </c>
      <c r="C25" s="48" t="s">
        <v>112</v>
      </c>
      <c r="D25" s="22" t="s">
        <v>293</v>
      </c>
      <c r="E25" s="22" t="s">
        <v>293</v>
      </c>
      <c r="F25" s="38">
        <v>1</v>
      </c>
      <c r="G25" s="45"/>
    </row>
    <row r="26" spans="1:11" ht="78.75" x14ac:dyDescent="0.2">
      <c r="B26" s="47">
        <v>5</v>
      </c>
      <c r="C26" s="46" t="s">
        <v>111</v>
      </c>
      <c r="D26" s="22" t="s">
        <v>293</v>
      </c>
      <c r="E26" s="22" t="s">
        <v>293</v>
      </c>
      <c r="F26" s="38">
        <v>1</v>
      </c>
      <c r="G26" s="45"/>
    </row>
    <row r="27" spans="1:11" ht="30.75" thickBot="1" x14ac:dyDescent="0.25">
      <c r="B27" s="44">
        <v>6</v>
      </c>
      <c r="C27" s="43" t="s">
        <v>110</v>
      </c>
      <c r="D27" s="22" t="s">
        <v>293</v>
      </c>
      <c r="E27" s="22" t="s">
        <v>293</v>
      </c>
      <c r="F27" s="38">
        <v>1</v>
      </c>
      <c r="G27" s="42"/>
    </row>
    <row r="28" spans="1:11" ht="30.75" thickBot="1" x14ac:dyDescent="0.25">
      <c r="B28" s="41" t="s">
        <v>109</v>
      </c>
      <c r="C28" s="40"/>
      <c r="D28" s="39"/>
      <c r="E28" s="39">
        <f>SUM(E22:E27)</f>
        <v>0</v>
      </c>
      <c r="F28" s="38" t="e">
        <f>D28/E28</f>
        <v>#DIV/0!</v>
      </c>
      <c r="G28" s="37"/>
    </row>
    <row r="29" spans="1:11" ht="15" x14ac:dyDescent="0.25">
      <c r="B29" s="36"/>
      <c r="C29"/>
      <c r="D29"/>
      <c r="E29"/>
      <c r="F29"/>
      <c r="G29" s="35"/>
    </row>
  </sheetData>
  <mergeCells count="13">
    <mergeCell ref="B1:J1"/>
    <mergeCell ref="B2:J2"/>
    <mergeCell ref="B3:B4"/>
    <mergeCell ref="C3:C4"/>
    <mergeCell ref="D3:D4"/>
    <mergeCell ref="E3:E4"/>
    <mergeCell ref="F3:F4"/>
    <mergeCell ref="G3:I3"/>
    <mergeCell ref="B7:J7"/>
    <mergeCell ref="B8:J8"/>
    <mergeCell ref="B10:B12"/>
    <mergeCell ref="B13:B16"/>
    <mergeCell ref="B19:G19"/>
  </mergeCells>
  <printOptions horizontalCentered="1"/>
  <pageMargins left="0.19685039370078741" right="0.19685039370078741" top="0.39370078740157483" bottom="0.39370078740157483" header="0" footer="0"/>
  <pageSetup paperSize="9" scale="46" fitToWidth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M58"/>
  <sheetViews>
    <sheetView rightToLeft="1" view="pageBreakPreview" topLeftCell="A40" zoomScale="90" zoomScaleNormal="100" zoomScaleSheetLayoutView="90" workbookViewId="0">
      <selection activeCell="B51" sqref="B51:L51"/>
    </sheetView>
  </sheetViews>
  <sheetFormatPr defaultColWidth="9.140625" defaultRowHeight="12.75" x14ac:dyDescent="0.2"/>
  <cols>
    <col min="1" max="1" width="1.7109375" style="11" customWidth="1"/>
    <col min="2" max="2" width="9.42578125" style="11" bestFit="1" customWidth="1"/>
    <col min="3" max="3" width="8.5703125" style="11" customWidth="1"/>
    <col min="4" max="4" width="14.5703125" style="11" customWidth="1"/>
    <col min="5" max="5" width="47.7109375" style="11" customWidth="1"/>
    <col min="6" max="8" width="18" style="11" customWidth="1"/>
    <col min="9" max="9" width="20.140625" style="11" customWidth="1"/>
    <col min="10" max="10" width="26" style="11" customWidth="1"/>
    <col min="11" max="11" width="18" style="11" customWidth="1"/>
    <col min="12" max="12" width="38.5703125" style="11" customWidth="1"/>
    <col min="13" max="13" width="7" style="11" customWidth="1"/>
    <col min="14" max="16384" width="9.140625" style="11"/>
  </cols>
  <sheetData>
    <row r="1" spans="1:13" ht="54.95" customHeight="1" thickBot="1" x14ac:dyDescent="0.25">
      <c r="A1" s="120"/>
      <c r="B1" s="340" t="s">
        <v>254</v>
      </c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1"/>
    </row>
    <row r="2" spans="1:13" s="12" customFormat="1" ht="30" customHeight="1" thickBot="1" x14ac:dyDescent="0.3">
      <c r="A2" s="117"/>
      <c r="B2" s="332" t="s">
        <v>252</v>
      </c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116"/>
    </row>
    <row r="3" spans="1:13" s="12" customFormat="1" ht="17.100000000000001" customHeight="1" x14ac:dyDescent="0.25">
      <c r="A3" s="13"/>
      <c r="B3" s="343" t="s">
        <v>251</v>
      </c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78"/>
    </row>
    <row r="4" spans="1:13" s="12" customFormat="1" ht="17.100000000000001" customHeight="1" x14ac:dyDescent="0.25">
      <c r="A4" s="13"/>
      <c r="B4" s="342" t="s">
        <v>6</v>
      </c>
      <c r="C4" s="342"/>
      <c r="D4" s="342" t="s">
        <v>250</v>
      </c>
      <c r="E4" s="342"/>
      <c r="F4" s="342" t="s">
        <v>249</v>
      </c>
      <c r="G4" s="344" t="s">
        <v>248</v>
      </c>
      <c r="H4" s="336" t="s">
        <v>247</v>
      </c>
      <c r="I4" s="337" t="s">
        <v>246</v>
      </c>
      <c r="J4" s="337" t="s">
        <v>245</v>
      </c>
      <c r="K4" s="337" t="s">
        <v>244</v>
      </c>
      <c r="L4" s="342" t="s">
        <v>243</v>
      </c>
      <c r="M4" s="78"/>
    </row>
    <row r="5" spans="1:13" s="12" customFormat="1" ht="17.100000000000001" customHeight="1" x14ac:dyDescent="0.25">
      <c r="A5" s="13"/>
      <c r="B5" s="342"/>
      <c r="C5" s="342"/>
      <c r="D5" s="342"/>
      <c r="E5" s="342"/>
      <c r="F5" s="342"/>
      <c r="G5" s="345"/>
      <c r="H5" s="336"/>
      <c r="I5" s="338"/>
      <c r="J5" s="338"/>
      <c r="K5" s="338"/>
      <c r="L5" s="342"/>
      <c r="M5" s="78"/>
    </row>
    <row r="6" spans="1:13" s="12" customFormat="1" ht="17.100000000000001" customHeight="1" x14ac:dyDescent="0.25">
      <c r="A6" s="13"/>
      <c r="B6" s="342"/>
      <c r="C6" s="342"/>
      <c r="D6" s="342"/>
      <c r="E6" s="342"/>
      <c r="F6" s="342"/>
      <c r="G6" s="346"/>
      <c r="H6" s="336"/>
      <c r="I6" s="339"/>
      <c r="J6" s="339"/>
      <c r="K6" s="339"/>
      <c r="L6" s="342"/>
      <c r="M6" s="78"/>
    </row>
    <row r="7" spans="1:13" s="12" customFormat="1" ht="17.100000000000001" customHeight="1" x14ac:dyDescent="0.25">
      <c r="A7" s="13"/>
      <c r="B7" s="352" t="s">
        <v>242</v>
      </c>
      <c r="C7" s="352"/>
      <c r="D7" s="353" t="s">
        <v>241</v>
      </c>
      <c r="E7" s="354"/>
      <c r="F7" s="98" t="s">
        <v>239</v>
      </c>
      <c r="G7" s="98">
        <v>1.8</v>
      </c>
      <c r="H7" s="98">
        <v>624</v>
      </c>
      <c r="I7" s="98">
        <f>H7/G7</f>
        <v>346.66666666666669</v>
      </c>
      <c r="J7" s="98">
        <f>K7/H7</f>
        <v>1219600.9615384615</v>
      </c>
      <c r="K7" s="98">
        <v>761031000</v>
      </c>
      <c r="L7" s="99" t="s">
        <v>302</v>
      </c>
      <c r="M7" s="78"/>
    </row>
    <row r="8" spans="1:13" s="12" customFormat="1" ht="17.100000000000001" customHeight="1" x14ac:dyDescent="0.25">
      <c r="A8" s="13"/>
      <c r="B8" s="352"/>
      <c r="C8" s="352"/>
      <c r="D8" s="353" t="s">
        <v>240</v>
      </c>
      <c r="E8" s="354"/>
      <c r="F8" s="98" t="s">
        <v>239</v>
      </c>
      <c r="G8" s="115"/>
      <c r="H8" s="98"/>
      <c r="I8" s="114"/>
      <c r="J8" s="114"/>
      <c r="K8" s="114"/>
      <c r="L8" s="113"/>
      <c r="M8" s="78"/>
    </row>
    <row r="9" spans="1:13" s="12" customFormat="1" ht="42.4" customHeight="1" x14ac:dyDescent="0.25">
      <c r="A9" s="13"/>
      <c r="B9" s="352"/>
      <c r="C9" s="352"/>
      <c r="D9" s="355" t="s">
        <v>238</v>
      </c>
      <c r="E9" s="356"/>
      <c r="F9" s="359" t="s">
        <v>237</v>
      </c>
      <c r="G9" s="96" t="s">
        <v>193</v>
      </c>
      <c r="H9" s="96" t="s">
        <v>192</v>
      </c>
      <c r="I9" s="95" t="s">
        <v>236</v>
      </c>
      <c r="J9" s="94" t="s">
        <v>190</v>
      </c>
      <c r="K9" s="347" t="s">
        <v>301</v>
      </c>
      <c r="L9" s="348"/>
      <c r="M9" s="78"/>
    </row>
    <row r="10" spans="1:13" s="12" customFormat="1" ht="17.100000000000001" customHeight="1" x14ac:dyDescent="0.25">
      <c r="A10" s="13"/>
      <c r="B10" s="352"/>
      <c r="C10" s="352"/>
      <c r="D10" s="357"/>
      <c r="E10" s="358"/>
      <c r="F10" s="360"/>
      <c r="G10" s="91"/>
      <c r="H10" s="112"/>
      <c r="I10" s="111"/>
      <c r="J10" s="282">
        <f>I10/($I$10+$I$15+$I$22+SUM($I$33:$I$37)+SUM($I$44:$I$47))%</f>
        <v>0</v>
      </c>
      <c r="K10" s="349"/>
      <c r="L10" s="350"/>
      <c r="M10" s="78"/>
    </row>
    <row r="11" spans="1:13" s="12" customFormat="1" ht="15" customHeight="1" x14ac:dyDescent="0.25">
      <c r="A11" s="13"/>
      <c r="B11" s="352"/>
      <c r="C11" s="352"/>
      <c r="D11" s="351"/>
      <c r="E11" s="351"/>
      <c r="F11" s="351"/>
      <c r="G11" s="351"/>
      <c r="H11" s="351"/>
      <c r="I11" s="351"/>
      <c r="J11" s="351"/>
      <c r="K11" s="351"/>
      <c r="L11" s="351"/>
      <c r="M11" s="78"/>
    </row>
    <row r="12" spans="1:13" s="12" customFormat="1" ht="17.100000000000001" customHeight="1" x14ac:dyDescent="0.25">
      <c r="A12" s="13"/>
      <c r="B12" s="361" t="s">
        <v>235</v>
      </c>
      <c r="C12" s="362"/>
      <c r="D12" s="354" t="s">
        <v>234</v>
      </c>
      <c r="E12" s="99" t="s">
        <v>233</v>
      </c>
      <c r="F12" s="98" t="s">
        <v>232</v>
      </c>
      <c r="G12" s="98">
        <v>2500</v>
      </c>
      <c r="H12" s="98">
        <v>333459</v>
      </c>
      <c r="I12" s="98"/>
      <c r="J12" s="98">
        <v>1672492808</v>
      </c>
      <c r="K12" s="98">
        <v>2090616000</v>
      </c>
      <c r="L12" s="99" t="s">
        <v>303</v>
      </c>
      <c r="M12" s="78"/>
    </row>
    <row r="13" spans="1:13" s="12" customFormat="1" ht="17.100000000000001" customHeight="1" x14ac:dyDescent="0.25">
      <c r="A13" s="13"/>
      <c r="B13" s="363"/>
      <c r="C13" s="364"/>
      <c r="D13" s="354"/>
      <c r="E13" s="99" t="s">
        <v>231</v>
      </c>
      <c r="F13" s="98"/>
      <c r="G13" s="98"/>
      <c r="H13" s="84"/>
      <c r="I13" s="84"/>
      <c r="J13" s="84"/>
      <c r="K13" s="84"/>
      <c r="L13" s="97"/>
      <c r="M13" s="82"/>
    </row>
    <row r="14" spans="1:13" s="12" customFormat="1" ht="46.5" customHeight="1" x14ac:dyDescent="0.25">
      <c r="A14" s="13"/>
      <c r="B14" s="363"/>
      <c r="C14" s="364"/>
      <c r="D14" s="367" t="s">
        <v>230</v>
      </c>
      <c r="E14" s="367"/>
      <c r="F14" s="367" t="s">
        <v>229</v>
      </c>
      <c r="G14" s="96" t="s">
        <v>193</v>
      </c>
      <c r="H14" s="96" t="s">
        <v>192</v>
      </c>
      <c r="I14" s="95" t="s">
        <v>228</v>
      </c>
      <c r="J14" s="109" t="s">
        <v>190</v>
      </c>
      <c r="K14" s="347" t="s">
        <v>300</v>
      </c>
      <c r="L14" s="348"/>
      <c r="M14" s="82"/>
    </row>
    <row r="15" spans="1:13" s="12" customFormat="1" ht="15" customHeight="1" x14ac:dyDescent="0.25">
      <c r="A15" s="13"/>
      <c r="B15" s="365"/>
      <c r="C15" s="366"/>
      <c r="D15" s="367"/>
      <c r="E15" s="367"/>
      <c r="F15" s="367"/>
      <c r="G15" s="104"/>
      <c r="H15" s="104"/>
      <c r="I15" s="108"/>
      <c r="J15" s="282">
        <f>I15/($I$10+$I$15+$I$22+SUM($I$33:$I$37)+SUM($I$44:$I$47))%</f>
        <v>0</v>
      </c>
      <c r="K15" s="349"/>
      <c r="L15" s="350"/>
      <c r="M15" s="82"/>
    </row>
    <row r="16" spans="1:13" s="12" customFormat="1" ht="17.100000000000001" customHeight="1" x14ac:dyDescent="0.25">
      <c r="A16" s="13"/>
      <c r="B16" s="361" t="s">
        <v>227</v>
      </c>
      <c r="C16" s="361"/>
      <c r="D16" s="354" t="s">
        <v>226</v>
      </c>
      <c r="E16" s="354"/>
      <c r="F16" s="98" t="s">
        <v>145</v>
      </c>
      <c r="G16" s="98"/>
      <c r="H16" s="98">
        <v>9724</v>
      </c>
      <c r="I16" s="98">
        <f>H16*4202000</f>
        <v>40860248000</v>
      </c>
      <c r="J16" s="84"/>
      <c r="K16" s="84"/>
      <c r="L16" s="97"/>
      <c r="M16" s="82"/>
    </row>
    <row r="17" spans="1:13" s="105" customFormat="1" ht="17.100000000000001" customHeight="1" x14ac:dyDescent="0.25">
      <c r="A17" s="107"/>
      <c r="B17" s="363"/>
      <c r="C17" s="363"/>
      <c r="D17" s="354" t="s">
        <v>225</v>
      </c>
      <c r="E17" s="354"/>
      <c r="F17" s="98" t="s">
        <v>145</v>
      </c>
      <c r="G17" s="98"/>
      <c r="H17" s="98">
        <v>543</v>
      </c>
      <c r="I17" s="98">
        <f>H17*4202000</f>
        <v>2281686000</v>
      </c>
      <c r="J17" s="84"/>
      <c r="K17" s="84"/>
      <c r="L17" s="97"/>
      <c r="M17" s="106"/>
    </row>
    <row r="18" spans="1:13" s="12" customFormat="1" ht="17.100000000000001" customHeight="1" x14ac:dyDescent="0.25">
      <c r="A18" s="13"/>
      <c r="B18" s="363"/>
      <c r="C18" s="363"/>
      <c r="D18" s="354" t="s">
        <v>224</v>
      </c>
      <c r="E18" s="354"/>
      <c r="F18" s="98" t="s">
        <v>145</v>
      </c>
      <c r="G18" s="98"/>
      <c r="H18" s="98">
        <v>0</v>
      </c>
      <c r="I18" s="98"/>
      <c r="J18" s="84"/>
      <c r="K18" s="84"/>
      <c r="L18" s="97"/>
      <c r="M18" s="82"/>
    </row>
    <row r="19" spans="1:13" s="12" customFormat="1" ht="17.100000000000001" customHeight="1" x14ac:dyDescent="0.25">
      <c r="A19" s="13"/>
      <c r="B19" s="363"/>
      <c r="C19" s="363"/>
      <c r="D19" s="354" t="s">
        <v>223</v>
      </c>
      <c r="E19" s="354"/>
      <c r="F19" s="98" t="s">
        <v>221</v>
      </c>
      <c r="G19" s="98">
        <v>2952</v>
      </c>
      <c r="H19" s="98">
        <v>0</v>
      </c>
      <c r="I19" s="98"/>
      <c r="J19" s="84"/>
      <c r="K19" s="84"/>
      <c r="L19" s="97"/>
      <c r="M19" s="82"/>
    </row>
    <row r="20" spans="1:13" s="12" customFormat="1" ht="17.100000000000001" customHeight="1" x14ac:dyDescent="0.25">
      <c r="A20" s="13"/>
      <c r="B20" s="363"/>
      <c r="C20" s="363"/>
      <c r="D20" s="354" t="s">
        <v>222</v>
      </c>
      <c r="E20" s="354"/>
      <c r="F20" s="98" t="s">
        <v>221</v>
      </c>
      <c r="G20" s="98">
        <v>2749</v>
      </c>
      <c r="H20" s="98">
        <v>0</v>
      </c>
      <c r="I20" s="98"/>
      <c r="J20" s="84"/>
      <c r="K20" s="84"/>
      <c r="L20" s="97"/>
      <c r="M20" s="82"/>
    </row>
    <row r="21" spans="1:13" s="12" customFormat="1" ht="31.5" customHeight="1" x14ac:dyDescent="0.25">
      <c r="A21" s="13"/>
      <c r="B21" s="363"/>
      <c r="C21" s="363"/>
      <c r="D21" s="367" t="s">
        <v>220</v>
      </c>
      <c r="E21" s="367"/>
      <c r="F21" s="367" t="s">
        <v>219</v>
      </c>
      <c r="G21" s="96" t="s">
        <v>193</v>
      </c>
      <c r="H21" s="96" t="s">
        <v>192</v>
      </c>
      <c r="I21" s="95" t="s">
        <v>218</v>
      </c>
      <c r="J21" s="94" t="s">
        <v>190</v>
      </c>
      <c r="K21" s="368" t="s">
        <v>184</v>
      </c>
      <c r="L21" s="368"/>
      <c r="M21" s="82"/>
    </row>
    <row r="22" spans="1:13" s="12" customFormat="1" ht="15" customHeight="1" x14ac:dyDescent="0.25">
      <c r="A22" s="13"/>
      <c r="B22" s="365"/>
      <c r="C22" s="365"/>
      <c r="D22" s="367"/>
      <c r="E22" s="367"/>
      <c r="F22" s="367"/>
      <c r="G22" s="282">
        <f>SUM(G16:G17)</f>
        <v>0</v>
      </c>
      <c r="H22" s="282">
        <f>SUM(H16:H17)</f>
        <v>10267</v>
      </c>
      <c r="I22" s="282">
        <f>SUM(I16:I17)/'[7]گزارش تولید'!M5</f>
        <v>386656.15673481091</v>
      </c>
      <c r="J22" s="282">
        <f>I22/($I$10+$I$15+$I$22+SUM($I$33:$I$37)+SUM($I$44:$I$47))%</f>
        <v>91.312022407518441</v>
      </c>
      <c r="K22" s="369"/>
      <c r="L22" s="369"/>
      <c r="M22" s="82"/>
    </row>
    <row r="23" spans="1:13" s="12" customFormat="1" ht="17.100000000000001" customHeight="1" x14ac:dyDescent="0.25">
      <c r="A23" s="13"/>
      <c r="B23" s="361" t="s">
        <v>217</v>
      </c>
      <c r="C23" s="361"/>
      <c r="D23" s="354" t="s">
        <v>216</v>
      </c>
      <c r="E23" s="354"/>
      <c r="F23" s="98" t="s">
        <v>207</v>
      </c>
      <c r="G23" s="98">
        <v>0</v>
      </c>
      <c r="H23" s="98">
        <v>0</v>
      </c>
      <c r="I23" s="84"/>
      <c r="J23" s="84"/>
      <c r="K23" s="84"/>
      <c r="L23" s="97"/>
      <c r="M23" s="82"/>
    </row>
    <row r="24" spans="1:13" s="12" customFormat="1" ht="17.100000000000001" customHeight="1" x14ac:dyDescent="0.25">
      <c r="A24" s="13"/>
      <c r="B24" s="363"/>
      <c r="C24" s="363"/>
      <c r="D24" s="354" t="s">
        <v>215</v>
      </c>
      <c r="E24" s="354"/>
      <c r="F24" s="98" t="s">
        <v>207</v>
      </c>
      <c r="G24" s="98"/>
      <c r="H24" s="98">
        <v>0</v>
      </c>
      <c r="I24" s="84"/>
      <c r="J24" s="84"/>
      <c r="K24" s="84"/>
      <c r="L24" s="97"/>
      <c r="M24" s="82"/>
    </row>
    <row r="25" spans="1:13" s="12" customFormat="1" ht="17.100000000000001" customHeight="1" x14ac:dyDescent="0.25">
      <c r="A25" s="13"/>
      <c r="B25" s="363"/>
      <c r="C25" s="363"/>
      <c r="D25" s="354" t="s">
        <v>214</v>
      </c>
      <c r="E25" s="354"/>
      <c r="F25" s="98" t="s">
        <v>207</v>
      </c>
      <c r="G25" s="98"/>
      <c r="H25" s="98">
        <v>18223</v>
      </c>
      <c r="I25" s="84"/>
      <c r="J25" s="84"/>
      <c r="K25" s="84"/>
      <c r="L25" s="97"/>
      <c r="M25" s="82"/>
    </row>
    <row r="26" spans="1:13" s="12" customFormat="1" ht="17.100000000000001" customHeight="1" x14ac:dyDescent="0.25">
      <c r="A26" s="13"/>
      <c r="B26" s="363"/>
      <c r="C26" s="363"/>
      <c r="D26" s="354" t="s">
        <v>213</v>
      </c>
      <c r="E26" s="354"/>
      <c r="F26" s="98" t="s">
        <v>207</v>
      </c>
      <c r="G26" s="98"/>
      <c r="H26" s="98">
        <v>1138</v>
      </c>
      <c r="I26" s="84"/>
      <c r="J26" s="84"/>
      <c r="K26" s="84"/>
      <c r="L26" s="97"/>
      <c r="M26" s="82"/>
    </row>
    <row r="27" spans="1:13" s="12" customFormat="1" ht="17.100000000000001" customHeight="1" x14ac:dyDescent="0.25">
      <c r="A27" s="13"/>
      <c r="B27" s="363"/>
      <c r="C27" s="363"/>
      <c r="D27" s="354" t="s">
        <v>212</v>
      </c>
      <c r="E27" s="354"/>
      <c r="F27" s="98" t="s">
        <v>207</v>
      </c>
      <c r="G27" s="98"/>
      <c r="H27" s="98">
        <v>0</v>
      </c>
      <c r="I27" s="84"/>
      <c r="J27" s="84"/>
      <c r="K27" s="84"/>
      <c r="L27" s="97"/>
      <c r="M27" s="82"/>
    </row>
    <row r="28" spans="1:13" s="12" customFormat="1" ht="17.100000000000001" customHeight="1" x14ac:dyDescent="0.25">
      <c r="A28" s="13"/>
      <c r="B28" s="363"/>
      <c r="C28" s="363"/>
      <c r="D28" s="354" t="s">
        <v>211</v>
      </c>
      <c r="E28" s="354"/>
      <c r="F28" s="98" t="s">
        <v>207</v>
      </c>
      <c r="G28" s="98"/>
      <c r="H28" s="98">
        <v>1250</v>
      </c>
      <c r="I28" s="84"/>
      <c r="J28" s="84"/>
      <c r="K28" s="84"/>
      <c r="L28" s="97"/>
      <c r="M28" s="82"/>
    </row>
    <row r="29" spans="1:13" s="12" customFormat="1" ht="17.100000000000001" customHeight="1" x14ac:dyDescent="0.25">
      <c r="A29" s="13"/>
      <c r="B29" s="363"/>
      <c r="C29" s="363"/>
      <c r="D29" s="354" t="s">
        <v>210</v>
      </c>
      <c r="E29" s="354"/>
      <c r="F29" s="98" t="s">
        <v>207</v>
      </c>
      <c r="G29" s="98"/>
      <c r="H29" s="98">
        <v>0</v>
      </c>
      <c r="I29" s="84"/>
      <c r="J29" s="84"/>
      <c r="K29" s="84"/>
      <c r="L29" s="97"/>
      <c r="M29" s="82"/>
    </row>
    <row r="30" spans="1:13" s="12" customFormat="1" ht="17.100000000000001" customHeight="1" x14ac:dyDescent="0.25">
      <c r="A30" s="13"/>
      <c r="B30" s="363"/>
      <c r="C30" s="363"/>
      <c r="D30" s="354" t="s">
        <v>209</v>
      </c>
      <c r="E30" s="354"/>
      <c r="F30" s="98" t="s">
        <v>207</v>
      </c>
      <c r="G30" s="98"/>
      <c r="H30" s="98">
        <v>0</v>
      </c>
      <c r="I30" s="84"/>
      <c r="J30" s="84"/>
      <c r="K30" s="84"/>
      <c r="L30" s="97"/>
      <c r="M30" s="82"/>
    </row>
    <row r="31" spans="1:13" s="12" customFormat="1" ht="17.100000000000001" customHeight="1" x14ac:dyDescent="0.25">
      <c r="A31" s="13"/>
      <c r="B31" s="363"/>
      <c r="C31" s="363"/>
      <c r="D31" s="354" t="s">
        <v>208</v>
      </c>
      <c r="E31" s="354"/>
      <c r="F31" s="98" t="s">
        <v>207</v>
      </c>
      <c r="G31" s="98"/>
      <c r="H31" s="98">
        <v>0</v>
      </c>
      <c r="I31" s="84"/>
      <c r="J31" s="84"/>
      <c r="K31" s="84"/>
      <c r="L31" s="97"/>
      <c r="M31" s="82"/>
    </row>
    <row r="32" spans="1:13" s="12" customFormat="1" ht="37.15" customHeight="1" x14ac:dyDescent="0.25">
      <c r="A32" s="13"/>
      <c r="B32" s="363"/>
      <c r="C32" s="363"/>
      <c r="D32" s="370"/>
      <c r="E32" s="371"/>
      <c r="F32" s="353"/>
      <c r="G32" s="96" t="s">
        <v>193</v>
      </c>
      <c r="H32" s="96" t="s">
        <v>192</v>
      </c>
      <c r="I32" s="102" t="s">
        <v>206</v>
      </c>
      <c r="J32" s="101" t="s">
        <v>190</v>
      </c>
      <c r="K32" s="373" t="s">
        <v>184</v>
      </c>
      <c r="L32" s="374"/>
      <c r="M32" s="82"/>
    </row>
    <row r="33" spans="1:13" s="12" customFormat="1" ht="17.100000000000001" customHeight="1" x14ac:dyDescent="0.25">
      <c r="A33" s="13"/>
      <c r="B33" s="363"/>
      <c r="C33" s="363"/>
      <c r="D33" s="367" t="s">
        <v>205</v>
      </c>
      <c r="E33" s="367"/>
      <c r="F33" s="91" t="s">
        <v>200</v>
      </c>
      <c r="G33" s="91">
        <v>0</v>
      </c>
      <c r="H33" s="283">
        <f>H23/'[7]گزارش تولید'!$M$5</f>
        <v>0</v>
      </c>
      <c r="I33" s="89">
        <f>H33*1013854</f>
        <v>0</v>
      </c>
      <c r="J33" s="282">
        <f>I33/($I$10+$I$15+$I$22+SUM($I$33:$I$37)+SUM($I$44:$I$47))%</f>
        <v>0</v>
      </c>
      <c r="K33" s="375"/>
      <c r="L33" s="376"/>
      <c r="M33" s="82"/>
    </row>
    <row r="34" spans="1:13" s="12" customFormat="1" ht="17.100000000000001" customHeight="1" x14ac:dyDescent="0.25">
      <c r="A34" s="13"/>
      <c r="B34" s="363"/>
      <c r="C34" s="363"/>
      <c r="D34" s="367" t="s">
        <v>204</v>
      </c>
      <c r="E34" s="367"/>
      <c r="F34" s="91" t="s">
        <v>200</v>
      </c>
      <c r="G34" s="91">
        <v>0</v>
      </c>
      <c r="H34" s="283">
        <f>H24/'[7]گزارش تولید'!$M$5</f>
        <v>0</v>
      </c>
      <c r="I34" s="89"/>
      <c r="J34" s="282">
        <f t="shared" ref="J34:J37" si="0">I34/($I$10+$I$15+$I$22+SUM($I$33:$I$37)+SUM($I$44:$I$47))%</f>
        <v>0</v>
      </c>
      <c r="K34" s="375"/>
      <c r="L34" s="376"/>
      <c r="M34" s="82"/>
    </row>
    <row r="35" spans="1:13" s="12" customFormat="1" ht="17.100000000000001" customHeight="1" x14ac:dyDescent="0.25">
      <c r="A35" s="13"/>
      <c r="B35" s="363"/>
      <c r="C35" s="363"/>
      <c r="D35" s="367" t="s">
        <v>203</v>
      </c>
      <c r="E35" s="367"/>
      <c r="F35" s="91" t="s">
        <v>200</v>
      </c>
      <c r="G35" s="91"/>
      <c r="H35" s="284">
        <f>H26/'[7]گزارش تولید'!$M$5</f>
        <v>1.0199234609283275E-2</v>
      </c>
      <c r="I35" s="89">
        <f>H35*1440805</f>
        <v>14695.108221228389</v>
      </c>
      <c r="J35" s="282">
        <f t="shared" si="0"/>
        <v>3.4703703220689164</v>
      </c>
      <c r="K35" s="375"/>
      <c r="L35" s="376"/>
      <c r="M35" s="82"/>
    </row>
    <row r="36" spans="1:13" s="12" customFormat="1" ht="17.100000000000001" customHeight="1" x14ac:dyDescent="0.25">
      <c r="A36" s="13"/>
      <c r="B36" s="363"/>
      <c r="C36" s="363"/>
      <c r="D36" s="367" t="s">
        <v>202</v>
      </c>
      <c r="E36" s="367"/>
      <c r="F36" s="91" t="s">
        <v>200</v>
      </c>
      <c r="G36" s="91"/>
      <c r="H36" s="285">
        <f>H25/'[7]گزارش تولید'!$M$5</f>
        <v>0.16332219005709062</v>
      </c>
      <c r="I36" s="89">
        <f>H36*106544</f>
        <v>17400.999417442661</v>
      </c>
      <c r="J36" s="282">
        <f t="shared" si="0"/>
        <v>4.1093887192607275</v>
      </c>
      <c r="K36" s="375"/>
      <c r="L36" s="376"/>
      <c r="M36" s="82"/>
    </row>
    <row r="37" spans="1:13" s="12" customFormat="1" ht="17.100000000000001" customHeight="1" x14ac:dyDescent="0.25">
      <c r="A37" s="13"/>
      <c r="B37" s="363"/>
      <c r="C37" s="363"/>
      <c r="D37" s="367" t="s">
        <v>201</v>
      </c>
      <c r="E37" s="367"/>
      <c r="F37" s="91" t="s">
        <v>200</v>
      </c>
      <c r="G37" s="91"/>
      <c r="H37" s="283">
        <f>H27/'[7]گزارش تولید'!$M$5</f>
        <v>0</v>
      </c>
      <c r="I37" s="89">
        <f t="shared" ref="I37" si="1">H37*1440805</f>
        <v>0</v>
      </c>
      <c r="J37" s="282">
        <f t="shared" si="0"/>
        <v>0</v>
      </c>
      <c r="K37" s="377"/>
      <c r="L37" s="378"/>
      <c r="M37" s="82"/>
    </row>
    <row r="38" spans="1:13" s="12" customFormat="1" ht="15" customHeight="1" x14ac:dyDescent="0.25">
      <c r="A38" s="13"/>
      <c r="B38" s="365"/>
      <c r="C38" s="365"/>
      <c r="D38" s="372" t="s">
        <v>184</v>
      </c>
      <c r="E38" s="372"/>
      <c r="F38" s="372"/>
      <c r="G38" s="372"/>
      <c r="H38" s="372"/>
      <c r="I38" s="372"/>
      <c r="J38" s="372"/>
      <c r="K38" s="372"/>
      <c r="L38" s="372"/>
      <c r="M38" s="82"/>
    </row>
    <row r="39" spans="1:13" s="12" customFormat="1" ht="17.100000000000001" customHeight="1" x14ac:dyDescent="0.25">
      <c r="A39" s="13"/>
      <c r="B39" s="361" t="s">
        <v>199</v>
      </c>
      <c r="C39" s="361"/>
      <c r="D39" s="354" t="s">
        <v>198</v>
      </c>
      <c r="E39" s="354"/>
      <c r="F39" s="98" t="s">
        <v>194</v>
      </c>
      <c r="G39" s="98"/>
      <c r="H39" s="98">
        <v>13257</v>
      </c>
      <c r="I39" s="84"/>
      <c r="J39" s="84"/>
      <c r="K39" s="84"/>
      <c r="L39" s="97"/>
      <c r="M39" s="82"/>
    </row>
    <row r="40" spans="1:13" s="12" customFormat="1" ht="17.100000000000001" customHeight="1" x14ac:dyDescent="0.25">
      <c r="A40" s="13"/>
      <c r="B40" s="363"/>
      <c r="C40" s="363"/>
      <c r="D40" s="354" t="s">
        <v>197</v>
      </c>
      <c r="E40" s="354"/>
      <c r="F40" s="98" t="s">
        <v>194</v>
      </c>
      <c r="G40" s="98"/>
      <c r="H40" s="98">
        <v>5202</v>
      </c>
      <c r="I40" s="84"/>
      <c r="J40" s="84"/>
      <c r="K40" s="84"/>
      <c r="L40" s="97"/>
      <c r="M40" s="82"/>
    </row>
    <row r="41" spans="1:13" s="12" customFormat="1" ht="17.100000000000001" customHeight="1" x14ac:dyDescent="0.25">
      <c r="A41" s="13"/>
      <c r="B41" s="363"/>
      <c r="C41" s="363"/>
      <c r="D41" s="354" t="s">
        <v>196</v>
      </c>
      <c r="E41" s="354"/>
      <c r="F41" s="98" t="s">
        <v>194</v>
      </c>
      <c r="G41" s="98"/>
      <c r="H41" s="98">
        <v>0</v>
      </c>
      <c r="I41" s="100"/>
      <c r="J41" s="84"/>
      <c r="K41" s="84"/>
      <c r="L41" s="97"/>
      <c r="M41" s="82"/>
    </row>
    <row r="42" spans="1:13" s="12" customFormat="1" ht="17.100000000000001" customHeight="1" x14ac:dyDescent="0.25">
      <c r="A42" s="13"/>
      <c r="B42" s="363"/>
      <c r="C42" s="363"/>
      <c r="D42" s="354" t="s">
        <v>195</v>
      </c>
      <c r="E42" s="354"/>
      <c r="F42" s="98" t="s">
        <v>194</v>
      </c>
      <c r="G42" s="98"/>
      <c r="H42" s="98">
        <v>0</v>
      </c>
      <c r="I42" s="84"/>
      <c r="J42" s="84"/>
      <c r="K42" s="84"/>
      <c r="L42" s="97"/>
      <c r="M42" s="82"/>
    </row>
    <row r="43" spans="1:13" s="12" customFormat="1" ht="33.75" customHeight="1" x14ac:dyDescent="0.25">
      <c r="A43" s="13"/>
      <c r="B43" s="363"/>
      <c r="C43" s="363"/>
      <c r="D43" s="370"/>
      <c r="E43" s="371"/>
      <c r="F43" s="353"/>
      <c r="G43" s="96" t="s">
        <v>193</v>
      </c>
      <c r="H43" s="96" t="s">
        <v>192</v>
      </c>
      <c r="I43" s="95" t="s">
        <v>191</v>
      </c>
      <c r="J43" s="94" t="s">
        <v>190</v>
      </c>
      <c r="K43" s="373" t="s">
        <v>184</v>
      </c>
      <c r="L43" s="374"/>
      <c r="M43" s="82"/>
    </row>
    <row r="44" spans="1:13" s="12" customFormat="1" ht="17.100000000000001" customHeight="1" x14ac:dyDescent="0.25">
      <c r="A44" s="13"/>
      <c r="B44" s="363"/>
      <c r="C44" s="363"/>
      <c r="D44" s="367" t="s">
        <v>189</v>
      </c>
      <c r="E44" s="367"/>
      <c r="F44" s="91" t="s">
        <v>185</v>
      </c>
      <c r="G44" s="91"/>
      <c r="H44" s="286">
        <f>H39/'[7]گزارش تولید'!$M$5</f>
        <v>0.11881480950375077</v>
      </c>
      <c r="I44" s="89">
        <f>H44*32337</f>
        <v>3842.1144949227887</v>
      </c>
      <c r="J44" s="282">
        <f t="shared" ref="J44:J47" si="2">I44/($I$10+$I$15+$I$22+SUM($I$33:$I$37)+SUM($I$44:$I$47))%</f>
        <v>0.90734684742976834</v>
      </c>
      <c r="K44" s="375"/>
      <c r="L44" s="376"/>
      <c r="M44" s="82"/>
    </row>
    <row r="45" spans="1:13" s="12" customFormat="1" ht="17.100000000000001" customHeight="1" x14ac:dyDescent="0.25">
      <c r="A45" s="13"/>
      <c r="B45" s="363"/>
      <c r="C45" s="363"/>
      <c r="D45" s="367" t="s">
        <v>188</v>
      </c>
      <c r="E45" s="367"/>
      <c r="F45" s="91" t="s">
        <v>185</v>
      </c>
      <c r="G45" s="91"/>
      <c r="H45" s="286">
        <f>H40/'[7]گزارش تولید'!$M$5</f>
        <v>4.6622511807989105E-2</v>
      </c>
      <c r="I45" s="89">
        <f>H45*18244</f>
        <v>850.58110542495319</v>
      </c>
      <c r="J45" s="282">
        <f t="shared" si="2"/>
        <v>0.20087170372213708</v>
      </c>
      <c r="K45" s="375"/>
      <c r="L45" s="376"/>
      <c r="M45" s="82"/>
    </row>
    <row r="46" spans="1:13" s="12" customFormat="1" ht="17.100000000000001" customHeight="1" x14ac:dyDescent="0.25">
      <c r="A46" s="13"/>
      <c r="B46" s="363"/>
      <c r="C46" s="363"/>
      <c r="D46" s="367" t="s">
        <v>187</v>
      </c>
      <c r="E46" s="367"/>
      <c r="F46" s="91" t="s">
        <v>185</v>
      </c>
      <c r="G46" s="91"/>
      <c r="H46" s="283">
        <f>H41/'[7]گزارش تولید'!$M$5</f>
        <v>0</v>
      </c>
      <c r="I46" s="89">
        <f>H46</f>
        <v>0</v>
      </c>
      <c r="J46" s="282">
        <f t="shared" si="2"/>
        <v>0</v>
      </c>
      <c r="K46" s="375"/>
      <c r="L46" s="376"/>
      <c r="M46" s="82"/>
    </row>
    <row r="47" spans="1:13" s="12" customFormat="1" ht="17.100000000000001" customHeight="1" x14ac:dyDescent="0.25">
      <c r="A47" s="13"/>
      <c r="B47" s="363"/>
      <c r="C47" s="363"/>
      <c r="D47" s="367" t="s">
        <v>186</v>
      </c>
      <c r="E47" s="367"/>
      <c r="F47" s="91" t="s">
        <v>185</v>
      </c>
      <c r="G47" s="91"/>
      <c r="H47" s="283">
        <f>H42/'[7]گزارش تولید'!$M$5</f>
        <v>0</v>
      </c>
      <c r="I47" s="89">
        <f>H47</f>
        <v>0</v>
      </c>
      <c r="J47" s="282">
        <f t="shared" si="2"/>
        <v>0</v>
      </c>
      <c r="K47" s="377"/>
      <c r="L47" s="378"/>
      <c r="M47" s="82"/>
    </row>
    <row r="48" spans="1:13" s="12" customFormat="1" ht="15" customHeight="1" x14ac:dyDescent="0.25">
      <c r="A48" s="13"/>
      <c r="B48" s="365"/>
      <c r="C48" s="365"/>
      <c r="D48" s="372" t="s">
        <v>184</v>
      </c>
      <c r="E48" s="372"/>
      <c r="F48" s="372"/>
      <c r="G48" s="372"/>
      <c r="H48" s="372"/>
      <c r="I48" s="372"/>
      <c r="J48" s="372"/>
      <c r="K48" s="372"/>
      <c r="L48" s="372"/>
      <c r="M48" s="82"/>
    </row>
    <row r="49" spans="1:13" s="12" customFormat="1" ht="17.100000000000001" customHeight="1" x14ac:dyDescent="0.25">
      <c r="A49" s="13"/>
      <c r="B49" s="382" t="s">
        <v>183</v>
      </c>
      <c r="C49" s="383"/>
      <c r="D49" s="383"/>
      <c r="E49" s="383"/>
      <c r="F49" s="383"/>
      <c r="G49" s="383"/>
      <c r="H49" s="383"/>
      <c r="I49" s="383"/>
      <c r="J49" s="383"/>
      <c r="K49" s="383"/>
      <c r="L49" s="384"/>
      <c r="M49" s="82"/>
    </row>
    <row r="50" spans="1:13" s="12" customFormat="1" ht="17.100000000000001" customHeight="1" x14ac:dyDescent="0.25">
      <c r="A50" s="13"/>
      <c r="B50" s="342" t="s">
        <v>183</v>
      </c>
      <c r="C50" s="342"/>
      <c r="D50" s="385" t="s">
        <v>182</v>
      </c>
      <c r="E50" s="386"/>
      <c r="F50" s="88" t="s">
        <v>145</v>
      </c>
      <c r="G50" s="387">
        <v>126414</v>
      </c>
      <c r="H50" s="388"/>
      <c r="I50" s="389"/>
      <c r="J50" s="390"/>
      <c r="K50" s="390"/>
      <c r="L50" s="391"/>
      <c r="M50" s="82"/>
    </row>
    <row r="51" spans="1:13" s="12" customFormat="1" ht="15" customHeight="1" x14ac:dyDescent="0.25">
      <c r="A51" s="13"/>
      <c r="B51" s="392"/>
      <c r="C51" s="392"/>
      <c r="D51" s="392"/>
      <c r="E51" s="392"/>
      <c r="F51" s="392"/>
      <c r="G51" s="392"/>
      <c r="H51" s="392"/>
      <c r="I51" s="392"/>
      <c r="J51" s="392"/>
      <c r="K51" s="392"/>
      <c r="L51" s="392"/>
      <c r="M51" s="82"/>
    </row>
    <row r="52" spans="1:13" s="12" customFormat="1" ht="17.100000000000001" customHeight="1" x14ac:dyDescent="0.25">
      <c r="A52" s="13"/>
      <c r="B52" s="379" t="s">
        <v>181</v>
      </c>
      <c r="C52" s="380"/>
      <c r="D52" s="380"/>
      <c r="E52" s="380"/>
      <c r="F52" s="380"/>
      <c r="G52" s="380"/>
      <c r="H52" s="380"/>
      <c r="I52" s="380"/>
      <c r="J52" s="380"/>
      <c r="K52" s="380"/>
      <c r="L52" s="381"/>
      <c r="M52" s="82"/>
    </row>
    <row r="53" spans="1:13" s="12" customFormat="1" ht="39" customHeight="1" x14ac:dyDescent="0.25">
      <c r="A53" s="13"/>
      <c r="B53" s="393" t="s">
        <v>180</v>
      </c>
      <c r="C53" s="393"/>
      <c r="D53" s="394" t="s">
        <v>179</v>
      </c>
      <c r="E53" s="394"/>
      <c r="F53" s="87"/>
      <c r="G53" s="87"/>
      <c r="H53" s="87"/>
      <c r="I53" s="87"/>
      <c r="J53" s="87"/>
      <c r="K53" s="87"/>
      <c r="L53" s="86"/>
      <c r="M53" s="82"/>
    </row>
    <row r="54" spans="1:13" s="12" customFormat="1" ht="17.100000000000001" customHeight="1" x14ac:dyDescent="0.4">
      <c r="A54" s="13"/>
      <c r="B54" s="393"/>
      <c r="C54" s="393"/>
      <c r="D54" s="395" t="s">
        <v>178</v>
      </c>
      <c r="E54" s="395"/>
      <c r="F54" s="85" t="s">
        <v>177</v>
      </c>
      <c r="G54" s="287">
        <f>(H16*G19+H17*G20)/1000</f>
        <v>30197.955000000002</v>
      </c>
      <c r="H54" s="84"/>
      <c r="I54" s="84"/>
      <c r="J54" s="84"/>
      <c r="K54" s="84"/>
      <c r="L54" s="83"/>
      <c r="M54" s="82"/>
    </row>
    <row r="55" spans="1:13" s="12" customFormat="1" ht="17.100000000000001" customHeight="1" x14ac:dyDescent="0.4">
      <c r="A55" s="13"/>
      <c r="B55" s="393"/>
      <c r="C55" s="393"/>
      <c r="D55" s="396" t="s">
        <v>176</v>
      </c>
      <c r="E55" s="397"/>
      <c r="F55" s="85" t="s">
        <v>172</v>
      </c>
      <c r="G55" s="288">
        <f>G54/G50</f>
        <v>0.23888141345104183</v>
      </c>
      <c r="H55" s="84"/>
      <c r="I55" s="84"/>
      <c r="J55" s="84"/>
      <c r="K55" s="84"/>
      <c r="L55" s="83"/>
      <c r="M55" s="82"/>
    </row>
    <row r="56" spans="1:13" s="12" customFormat="1" ht="17.100000000000001" customHeight="1" x14ac:dyDescent="0.4">
      <c r="A56" s="13"/>
      <c r="B56" s="393"/>
      <c r="C56" s="393"/>
      <c r="D56" s="396" t="s">
        <v>175</v>
      </c>
      <c r="E56" s="397"/>
      <c r="F56" s="85" t="s">
        <v>174</v>
      </c>
      <c r="G56" s="85" t="s">
        <v>293</v>
      </c>
      <c r="H56" s="84"/>
      <c r="I56" s="84"/>
      <c r="J56" s="84"/>
      <c r="K56" s="84"/>
      <c r="L56" s="83"/>
      <c r="M56" s="82"/>
    </row>
    <row r="57" spans="1:13" s="12" customFormat="1" ht="17.100000000000001" customHeight="1" x14ac:dyDescent="0.4">
      <c r="A57" s="13"/>
      <c r="B57" s="393"/>
      <c r="C57" s="393"/>
      <c r="D57" s="395" t="s">
        <v>173</v>
      </c>
      <c r="E57" s="395"/>
      <c r="F57" s="85" t="s">
        <v>172</v>
      </c>
      <c r="G57" s="85" t="s">
        <v>293</v>
      </c>
      <c r="H57" s="84"/>
      <c r="I57" s="84"/>
      <c r="J57" s="84"/>
      <c r="K57" s="84"/>
      <c r="L57" s="83"/>
      <c r="M57" s="82"/>
    </row>
    <row r="58" spans="1:13" s="12" customFormat="1" ht="11.25" customHeight="1" x14ac:dyDescent="0.25">
      <c r="A58" s="13"/>
      <c r="B58" s="81"/>
      <c r="C58" s="81"/>
      <c r="D58" s="80"/>
      <c r="E58" s="79"/>
      <c r="F58" s="79"/>
      <c r="G58" s="79"/>
      <c r="H58" s="79"/>
      <c r="I58" s="79"/>
      <c r="J58" s="79"/>
      <c r="K58" s="79"/>
      <c r="L58" s="79"/>
      <c r="M58" s="78"/>
    </row>
  </sheetData>
  <mergeCells count="76">
    <mergeCell ref="B53:C57"/>
    <mergeCell ref="D53:E53"/>
    <mergeCell ref="D54:E54"/>
    <mergeCell ref="D55:E55"/>
    <mergeCell ref="D56:E56"/>
    <mergeCell ref="D57:E57"/>
    <mergeCell ref="B52:L52"/>
    <mergeCell ref="D44:E44"/>
    <mergeCell ref="D45:E45"/>
    <mergeCell ref="D46:E46"/>
    <mergeCell ref="D47:E47"/>
    <mergeCell ref="D48:L48"/>
    <mergeCell ref="B49:L49"/>
    <mergeCell ref="B50:C50"/>
    <mergeCell ref="D50:E50"/>
    <mergeCell ref="G50:H50"/>
    <mergeCell ref="I50:L50"/>
    <mergeCell ref="B51:L51"/>
    <mergeCell ref="K32:L37"/>
    <mergeCell ref="D33:E33"/>
    <mergeCell ref="D34:E34"/>
    <mergeCell ref="D35:E35"/>
    <mergeCell ref="D36:E36"/>
    <mergeCell ref="D38:L38"/>
    <mergeCell ref="B39:C48"/>
    <mergeCell ref="D39:E39"/>
    <mergeCell ref="D40:E40"/>
    <mergeCell ref="D41:E41"/>
    <mergeCell ref="D42:E42"/>
    <mergeCell ref="D43:F43"/>
    <mergeCell ref="K43:L47"/>
    <mergeCell ref="D29:E29"/>
    <mergeCell ref="D30:E30"/>
    <mergeCell ref="D31:E31"/>
    <mergeCell ref="D37:E37"/>
    <mergeCell ref="D32:F32"/>
    <mergeCell ref="D20:E20"/>
    <mergeCell ref="D19:E19"/>
    <mergeCell ref="K21:L22"/>
    <mergeCell ref="B23:C38"/>
    <mergeCell ref="D23:E23"/>
    <mergeCell ref="D24:E24"/>
    <mergeCell ref="D25:E25"/>
    <mergeCell ref="D26:E26"/>
    <mergeCell ref="B16:C22"/>
    <mergeCell ref="D16:E16"/>
    <mergeCell ref="D17:E17"/>
    <mergeCell ref="D18:E18"/>
    <mergeCell ref="D21:E22"/>
    <mergeCell ref="F21:F22"/>
    <mergeCell ref="D27:E27"/>
    <mergeCell ref="D28:E28"/>
    <mergeCell ref="B12:C15"/>
    <mergeCell ref="D12:D13"/>
    <mergeCell ref="D14:E15"/>
    <mergeCell ref="F14:F15"/>
    <mergeCell ref="K14:L15"/>
    <mergeCell ref="K9:L10"/>
    <mergeCell ref="D11:L11"/>
    <mergeCell ref="B7:C11"/>
    <mergeCell ref="D7:E7"/>
    <mergeCell ref="D8:E8"/>
    <mergeCell ref="D9:E10"/>
    <mergeCell ref="F9:F10"/>
    <mergeCell ref="H4:H6"/>
    <mergeCell ref="I4:I6"/>
    <mergeCell ref="J4:J6"/>
    <mergeCell ref="B1:M1"/>
    <mergeCell ref="K4:K6"/>
    <mergeCell ref="L4:L6"/>
    <mergeCell ref="B2:L2"/>
    <mergeCell ref="B3:L3"/>
    <mergeCell ref="B4:C6"/>
    <mergeCell ref="D4:E6"/>
    <mergeCell ref="F4:F6"/>
    <mergeCell ref="G4:G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249977111117893"/>
  </sheetPr>
  <dimension ref="A1:M58"/>
  <sheetViews>
    <sheetView rightToLeft="1" view="pageBreakPreview" topLeftCell="A37" zoomScaleNormal="100" zoomScaleSheetLayoutView="100" workbookViewId="0">
      <selection sqref="A1:XFD1048576"/>
    </sheetView>
  </sheetViews>
  <sheetFormatPr defaultColWidth="9.140625" defaultRowHeight="12.75" x14ac:dyDescent="0.2"/>
  <cols>
    <col min="1" max="1" width="1.7109375" style="11" customWidth="1"/>
    <col min="2" max="2" width="9.42578125" style="11" bestFit="1" customWidth="1"/>
    <col min="3" max="3" width="8.5703125" style="11" customWidth="1"/>
    <col min="4" max="4" width="14.5703125" style="11" customWidth="1"/>
    <col min="5" max="5" width="47.7109375" style="11" customWidth="1"/>
    <col min="6" max="8" width="18" style="11" customWidth="1"/>
    <col min="9" max="9" width="20.140625" style="11" customWidth="1"/>
    <col min="10" max="10" width="26" style="11" customWidth="1"/>
    <col min="11" max="11" width="18" style="11" customWidth="1"/>
    <col min="12" max="12" width="38.5703125" style="11" customWidth="1"/>
    <col min="13" max="13" width="7" style="11" customWidth="1"/>
    <col min="14" max="16384" width="9.140625" style="11"/>
  </cols>
  <sheetData>
    <row r="1" spans="1:13" ht="54.95" customHeight="1" thickBot="1" x14ac:dyDescent="0.25">
      <c r="A1" s="120"/>
      <c r="B1" s="119"/>
      <c r="C1" s="119"/>
      <c r="D1" s="409" t="s">
        <v>253</v>
      </c>
      <c r="E1" s="409"/>
      <c r="F1" s="409"/>
      <c r="G1" s="409"/>
      <c r="H1" s="409"/>
      <c r="I1" s="409"/>
      <c r="J1" s="409"/>
      <c r="K1" s="409"/>
      <c r="L1" s="409"/>
      <c r="M1" s="118"/>
    </row>
    <row r="2" spans="1:13" s="12" customFormat="1" ht="30" customHeight="1" x14ac:dyDescent="0.25">
      <c r="A2" s="117"/>
      <c r="B2" s="410" t="s">
        <v>252</v>
      </c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116"/>
    </row>
    <row r="3" spans="1:13" s="12" customFormat="1" ht="17.100000000000001" customHeight="1" x14ac:dyDescent="0.25">
      <c r="A3" s="13"/>
      <c r="B3" s="343" t="s">
        <v>251</v>
      </c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78"/>
    </row>
    <row r="4" spans="1:13" s="12" customFormat="1" ht="17.100000000000001" customHeight="1" x14ac:dyDescent="0.25">
      <c r="A4" s="13"/>
      <c r="B4" s="342" t="s">
        <v>6</v>
      </c>
      <c r="C4" s="342"/>
      <c r="D4" s="342" t="s">
        <v>250</v>
      </c>
      <c r="E4" s="342"/>
      <c r="F4" s="342" t="s">
        <v>249</v>
      </c>
      <c r="G4" s="342" t="s">
        <v>248</v>
      </c>
      <c r="H4" s="336" t="s">
        <v>247</v>
      </c>
      <c r="I4" s="336" t="s">
        <v>246</v>
      </c>
      <c r="J4" s="336" t="s">
        <v>245</v>
      </c>
      <c r="K4" s="336" t="s">
        <v>244</v>
      </c>
      <c r="L4" s="342" t="s">
        <v>243</v>
      </c>
      <c r="M4" s="78"/>
    </row>
    <row r="5" spans="1:13" s="12" customFormat="1" ht="17.100000000000001" customHeight="1" x14ac:dyDescent="0.25">
      <c r="A5" s="13"/>
      <c r="B5" s="342"/>
      <c r="C5" s="342"/>
      <c r="D5" s="342"/>
      <c r="E5" s="342"/>
      <c r="F5" s="342"/>
      <c r="G5" s="342"/>
      <c r="H5" s="336"/>
      <c r="I5" s="336"/>
      <c r="J5" s="336"/>
      <c r="K5" s="336"/>
      <c r="L5" s="342"/>
      <c r="M5" s="78"/>
    </row>
    <row r="6" spans="1:13" s="12" customFormat="1" ht="17.100000000000001" customHeight="1" x14ac:dyDescent="0.25">
      <c r="A6" s="13"/>
      <c r="B6" s="342"/>
      <c r="C6" s="342"/>
      <c r="D6" s="342"/>
      <c r="E6" s="342"/>
      <c r="F6" s="342"/>
      <c r="G6" s="342"/>
      <c r="H6" s="336"/>
      <c r="I6" s="336"/>
      <c r="J6" s="336"/>
      <c r="K6" s="336"/>
      <c r="L6" s="342"/>
      <c r="M6" s="78"/>
    </row>
    <row r="7" spans="1:13" s="12" customFormat="1" ht="17.100000000000001" customHeight="1" x14ac:dyDescent="0.25">
      <c r="A7" s="13"/>
      <c r="B7" s="352" t="s">
        <v>242</v>
      </c>
      <c r="C7" s="352"/>
      <c r="D7" s="354" t="s">
        <v>241</v>
      </c>
      <c r="E7" s="354"/>
      <c r="F7" s="98" t="s">
        <v>239</v>
      </c>
      <c r="G7" s="98"/>
      <c r="H7" s="84"/>
      <c r="I7" s="84"/>
      <c r="J7" s="84"/>
      <c r="K7" s="84"/>
      <c r="L7" s="99"/>
      <c r="M7" s="78"/>
    </row>
    <row r="8" spans="1:13" s="12" customFormat="1" ht="17.100000000000001" customHeight="1" x14ac:dyDescent="0.25">
      <c r="A8" s="13"/>
      <c r="B8" s="352"/>
      <c r="C8" s="352"/>
      <c r="D8" s="354" t="s">
        <v>240</v>
      </c>
      <c r="E8" s="354"/>
      <c r="F8" s="98" t="s">
        <v>239</v>
      </c>
      <c r="G8" s="98"/>
      <c r="H8" s="84"/>
      <c r="I8" s="84"/>
      <c r="J8" s="84"/>
      <c r="K8" s="84"/>
      <c r="L8" s="97"/>
      <c r="M8" s="78"/>
    </row>
    <row r="9" spans="1:13" s="12" customFormat="1" ht="42.4" customHeight="1" x14ac:dyDescent="0.25">
      <c r="A9" s="13"/>
      <c r="B9" s="352"/>
      <c r="C9" s="352"/>
      <c r="D9" s="367" t="s">
        <v>238</v>
      </c>
      <c r="E9" s="367"/>
      <c r="F9" s="367" t="s">
        <v>237</v>
      </c>
      <c r="G9" s="96" t="s">
        <v>193</v>
      </c>
      <c r="H9" s="96" t="s">
        <v>192</v>
      </c>
      <c r="I9" s="95" t="s">
        <v>236</v>
      </c>
      <c r="J9" s="94" t="s">
        <v>190</v>
      </c>
      <c r="K9" s="406" t="s">
        <v>184</v>
      </c>
      <c r="L9" s="406"/>
      <c r="M9" s="78"/>
    </row>
    <row r="10" spans="1:13" s="12" customFormat="1" ht="17.100000000000001" customHeight="1" x14ac:dyDescent="0.25">
      <c r="A10" s="13"/>
      <c r="B10" s="352"/>
      <c r="C10" s="352"/>
      <c r="D10" s="367"/>
      <c r="E10" s="367"/>
      <c r="F10" s="367"/>
      <c r="G10" s="91"/>
      <c r="H10" s="112"/>
      <c r="I10" s="111"/>
      <c r="J10" s="110"/>
      <c r="K10" s="406"/>
      <c r="L10" s="406"/>
      <c r="M10" s="78"/>
    </row>
    <row r="11" spans="1:13" s="12" customFormat="1" ht="15" customHeight="1" x14ac:dyDescent="0.25">
      <c r="A11" s="13"/>
      <c r="B11" s="352"/>
      <c r="C11" s="352"/>
      <c r="D11" s="407"/>
      <c r="E11" s="407"/>
      <c r="F11" s="407"/>
      <c r="G11" s="407"/>
      <c r="H11" s="407"/>
      <c r="I11" s="407"/>
      <c r="J11" s="407"/>
      <c r="K11" s="407"/>
      <c r="L11" s="407"/>
      <c r="M11" s="78"/>
    </row>
    <row r="12" spans="1:13" s="12" customFormat="1" ht="17.100000000000001" customHeight="1" x14ac:dyDescent="0.25">
      <c r="A12" s="13"/>
      <c r="B12" s="342" t="s">
        <v>235</v>
      </c>
      <c r="C12" s="342"/>
      <c r="D12" s="354" t="s">
        <v>234</v>
      </c>
      <c r="E12" s="99" t="s">
        <v>233</v>
      </c>
      <c r="F12" s="98" t="s">
        <v>232</v>
      </c>
      <c r="G12" s="98"/>
      <c r="H12" s="84"/>
      <c r="I12" s="84"/>
      <c r="J12" s="84"/>
      <c r="K12" s="84"/>
      <c r="L12" s="97"/>
      <c r="M12" s="78"/>
    </row>
    <row r="13" spans="1:13" s="12" customFormat="1" ht="17.100000000000001" customHeight="1" x14ac:dyDescent="0.25">
      <c r="A13" s="13"/>
      <c r="B13" s="342"/>
      <c r="C13" s="342"/>
      <c r="D13" s="354"/>
      <c r="E13" s="99" t="s">
        <v>231</v>
      </c>
      <c r="F13" s="98"/>
      <c r="G13" s="98"/>
      <c r="H13" s="84"/>
      <c r="I13" s="84"/>
      <c r="J13" s="84"/>
      <c r="K13" s="84"/>
      <c r="L13" s="97"/>
      <c r="M13" s="82"/>
    </row>
    <row r="14" spans="1:13" s="12" customFormat="1" ht="46.5" customHeight="1" x14ac:dyDescent="0.25">
      <c r="A14" s="13"/>
      <c r="B14" s="342"/>
      <c r="C14" s="342"/>
      <c r="D14" s="367" t="s">
        <v>230</v>
      </c>
      <c r="E14" s="367"/>
      <c r="F14" s="367" t="s">
        <v>229</v>
      </c>
      <c r="G14" s="96" t="s">
        <v>193</v>
      </c>
      <c r="H14" s="96" t="s">
        <v>192</v>
      </c>
      <c r="I14" s="95" t="s">
        <v>228</v>
      </c>
      <c r="J14" s="109" t="s">
        <v>190</v>
      </c>
      <c r="K14" s="408" t="s">
        <v>184</v>
      </c>
      <c r="L14" s="408"/>
      <c r="M14" s="82"/>
    </row>
    <row r="15" spans="1:13" s="12" customFormat="1" ht="15" customHeight="1" x14ac:dyDescent="0.25">
      <c r="A15" s="13"/>
      <c r="B15" s="342"/>
      <c r="C15" s="342"/>
      <c r="D15" s="367"/>
      <c r="E15" s="367"/>
      <c r="F15" s="367"/>
      <c r="G15" s="104"/>
      <c r="H15" s="104"/>
      <c r="I15" s="108"/>
      <c r="J15" s="108"/>
      <c r="K15" s="408"/>
      <c r="L15" s="408"/>
      <c r="M15" s="82"/>
    </row>
    <row r="16" spans="1:13" s="12" customFormat="1" ht="17.100000000000001" customHeight="1" x14ac:dyDescent="0.25">
      <c r="A16" s="13"/>
      <c r="B16" s="342" t="s">
        <v>227</v>
      </c>
      <c r="C16" s="342"/>
      <c r="D16" s="354" t="s">
        <v>226</v>
      </c>
      <c r="E16" s="354"/>
      <c r="F16" s="98" t="s">
        <v>145</v>
      </c>
      <c r="G16" s="98"/>
      <c r="H16" s="84"/>
      <c r="I16" s="84"/>
      <c r="J16" s="84"/>
      <c r="K16" s="84"/>
      <c r="L16" s="97"/>
      <c r="M16" s="82"/>
    </row>
    <row r="17" spans="1:13" s="105" customFormat="1" ht="17.100000000000001" customHeight="1" x14ac:dyDescent="0.25">
      <c r="A17" s="107"/>
      <c r="B17" s="342"/>
      <c r="C17" s="342"/>
      <c r="D17" s="354" t="s">
        <v>225</v>
      </c>
      <c r="E17" s="354"/>
      <c r="F17" s="98" t="s">
        <v>145</v>
      </c>
      <c r="G17" s="98"/>
      <c r="H17" s="84"/>
      <c r="I17" s="84"/>
      <c r="J17" s="84"/>
      <c r="K17" s="84"/>
      <c r="L17" s="97"/>
      <c r="M17" s="106"/>
    </row>
    <row r="18" spans="1:13" s="12" customFormat="1" ht="17.100000000000001" customHeight="1" x14ac:dyDescent="0.25">
      <c r="A18" s="13"/>
      <c r="B18" s="342"/>
      <c r="C18" s="342"/>
      <c r="D18" s="354" t="s">
        <v>224</v>
      </c>
      <c r="E18" s="354"/>
      <c r="F18" s="98" t="s">
        <v>145</v>
      </c>
      <c r="G18" s="98"/>
      <c r="H18" s="84"/>
      <c r="I18" s="84"/>
      <c r="J18" s="84"/>
      <c r="K18" s="84"/>
      <c r="L18" s="97"/>
      <c r="M18" s="82"/>
    </row>
    <row r="19" spans="1:13" s="12" customFormat="1" ht="17.100000000000001" customHeight="1" x14ac:dyDescent="0.25">
      <c r="A19" s="13"/>
      <c r="B19" s="342"/>
      <c r="C19" s="342"/>
      <c r="D19" s="354" t="s">
        <v>223</v>
      </c>
      <c r="E19" s="354"/>
      <c r="F19" s="98" t="s">
        <v>221</v>
      </c>
      <c r="G19" s="98"/>
      <c r="H19" s="84"/>
      <c r="I19" s="84"/>
      <c r="J19" s="84"/>
      <c r="K19" s="84"/>
      <c r="L19" s="97"/>
      <c r="M19" s="82"/>
    </row>
    <row r="20" spans="1:13" s="12" customFormat="1" ht="17.100000000000001" customHeight="1" x14ac:dyDescent="0.25">
      <c r="A20" s="13"/>
      <c r="B20" s="342"/>
      <c r="C20" s="342"/>
      <c r="D20" s="354" t="s">
        <v>222</v>
      </c>
      <c r="E20" s="354"/>
      <c r="F20" s="98" t="s">
        <v>221</v>
      </c>
      <c r="G20" s="98"/>
      <c r="H20" s="84"/>
      <c r="I20" s="84"/>
      <c r="J20" s="84"/>
      <c r="K20" s="84"/>
      <c r="L20" s="97"/>
      <c r="M20" s="82"/>
    </row>
    <row r="21" spans="1:13" s="12" customFormat="1" ht="31.5" customHeight="1" x14ac:dyDescent="0.25">
      <c r="A21" s="13"/>
      <c r="B21" s="342"/>
      <c r="C21" s="342"/>
      <c r="D21" s="367" t="s">
        <v>220</v>
      </c>
      <c r="E21" s="367"/>
      <c r="F21" s="367" t="s">
        <v>219</v>
      </c>
      <c r="G21" s="96" t="s">
        <v>193</v>
      </c>
      <c r="H21" s="96" t="s">
        <v>192</v>
      </c>
      <c r="I21" s="95" t="s">
        <v>218</v>
      </c>
      <c r="J21" s="94" t="s">
        <v>190</v>
      </c>
      <c r="K21" s="405" t="s">
        <v>184</v>
      </c>
      <c r="L21" s="405"/>
      <c r="M21" s="82"/>
    </row>
    <row r="22" spans="1:13" s="12" customFormat="1" ht="15" customHeight="1" x14ac:dyDescent="0.25">
      <c r="A22" s="13"/>
      <c r="B22" s="342"/>
      <c r="C22" s="342"/>
      <c r="D22" s="367"/>
      <c r="E22" s="367"/>
      <c r="F22" s="367"/>
      <c r="G22" s="104"/>
      <c r="H22" s="104"/>
      <c r="I22" s="103"/>
      <c r="J22" s="103"/>
      <c r="K22" s="405"/>
      <c r="L22" s="405"/>
      <c r="M22" s="82"/>
    </row>
    <row r="23" spans="1:13" s="12" customFormat="1" ht="17.100000000000001" customHeight="1" x14ac:dyDescent="0.25">
      <c r="A23" s="13"/>
      <c r="B23" s="342" t="s">
        <v>217</v>
      </c>
      <c r="C23" s="342"/>
      <c r="D23" s="354" t="s">
        <v>216</v>
      </c>
      <c r="E23" s="354"/>
      <c r="F23" s="98" t="s">
        <v>207</v>
      </c>
      <c r="G23" s="98"/>
      <c r="H23" s="84"/>
      <c r="I23" s="84"/>
      <c r="J23" s="84"/>
      <c r="K23" s="84"/>
      <c r="L23" s="97"/>
      <c r="M23" s="82"/>
    </row>
    <row r="24" spans="1:13" s="12" customFormat="1" ht="17.100000000000001" customHeight="1" x14ac:dyDescent="0.25">
      <c r="A24" s="13"/>
      <c r="B24" s="342"/>
      <c r="C24" s="342"/>
      <c r="D24" s="354" t="s">
        <v>215</v>
      </c>
      <c r="E24" s="354"/>
      <c r="F24" s="98" t="s">
        <v>207</v>
      </c>
      <c r="G24" s="98"/>
      <c r="H24" s="84"/>
      <c r="I24" s="84"/>
      <c r="J24" s="84"/>
      <c r="K24" s="84"/>
      <c r="L24" s="97"/>
      <c r="M24" s="82"/>
    </row>
    <row r="25" spans="1:13" s="12" customFormat="1" ht="17.100000000000001" customHeight="1" x14ac:dyDescent="0.25">
      <c r="A25" s="13"/>
      <c r="B25" s="342"/>
      <c r="C25" s="342"/>
      <c r="D25" s="354" t="s">
        <v>214</v>
      </c>
      <c r="E25" s="354"/>
      <c r="F25" s="98" t="s">
        <v>207</v>
      </c>
      <c r="G25" s="98"/>
      <c r="H25" s="84"/>
      <c r="I25" s="84"/>
      <c r="J25" s="84"/>
      <c r="K25" s="84"/>
      <c r="L25" s="97"/>
      <c r="M25" s="82"/>
    </row>
    <row r="26" spans="1:13" s="12" customFormat="1" ht="17.100000000000001" customHeight="1" x14ac:dyDescent="0.25">
      <c r="A26" s="13"/>
      <c r="B26" s="342"/>
      <c r="C26" s="342"/>
      <c r="D26" s="354" t="s">
        <v>213</v>
      </c>
      <c r="E26" s="354"/>
      <c r="F26" s="98" t="s">
        <v>207</v>
      </c>
      <c r="G26" s="98"/>
      <c r="H26" s="84"/>
      <c r="I26" s="84"/>
      <c r="J26" s="84"/>
      <c r="K26" s="84"/>
      <c r="L26" s="97"/>
      <c r="M26" s="82"/>
    </row>
    <row r="27" spans="1:13" s="12" customFormat="1" ht="17.100000000000001" customHeight="1" x14ac:dyDescent="0.25">
      <c r="A27" s="13"/>
      <c r="B27" s="342"/>
      <c r="C27" s="342"/>
      <c r="D27" s="354" t="s">
        <v>212</v>
      </c>
      <c r="E27" s="354"/>
      <c r="F27" s="98" t="s">
        <v>207</v>
      </c>
      <c r="G27" s="98"/>
      <c r="H27" s="84"/>
      <c r="I27" s="84"/>
      <c r="J27" s="84"/>
      <c r="K27" s="84"/>
      <c r="L27" s="97"/>
      <c r="M27" s="82"/>
    </row>
    <row r="28" spans="1:13" s="12" customFormat="1" ht="17.100000000000001" customHeight="1" x14ac:dyDescent="0.25">
      <c r="A28" s="13"/>
      <c r="B28" s="342"/>
      <c r="C28" s="342"/>
      <c r="D28" s="354" t="s">
        <v>211</v>
      </c>
      <c r="E28" s="354"/>
      <c r="F28" s="98" t="s">
        <v>207</v>
      </c>
      <c r="G28" s="98"/>
      <c r="H28" s="84"/>
      <c r="I28" s="84"/>
      <c r="J28" s="84"/>
      <c r="K28" s="84"/>
      <c r="L28" s="97"/>
      <c r="M28" s="82"/>
    </row>
    <row r="29" spans="1:13" s="12" customFormat="1" ht="17.100000000000001" customHeight="1" x14ac:dyDescent="0.25">
      <c r="A29" s="13"/>
      <c r="B29" s="342"/>
      <c r="C29" s="342"/>
      <c r="D29" s="354" t="s">
        <v>210</v>
      </c>
      <c r="E29" s="354"/>
      <c r="F29" s="98" t="s">
        <v>207</v>
      </c>
      <c r="G29" s="98"/>
      <c r="H29" s="84"/>
      <c r="I29" s="84"/>
      <c r="J29" s="84"/>
      <c r="K29" s="84"/>
      <c r="L29" s="97"/>
      <c r="M29" s="82"/>
    </row>
    <row r="30" spans="1:13" s="12" customFormat="1" ht="17.100000000000001" customHeight="1" x14ac:dyDescent="0.25">
      <c r="A30" s="13"/>
      <c r="B30" s="342"/>
      <c r="C30" s="342"/>
      <c r="D30" s="354" t="s">
        <v>209</v>
      </c>
      <c r="E30" s="354"/>
      <c r="F30" s="98" t="s">
        <v>207</v>
      </c>
      <c r="G30" s="98"/>
      <c r="H30" s="84"/>
      <c r="I30" s="84"/>
      <c r="J30" s="84"/>
      <c r="K30" s="84"/>
      <c r="L30" s="97"/>
      <c r="M30" s="82"/>
    </row>
    <row r="31" spans="1:13" s="12" customFormat="1" ht="17.100000000000001" customHeight="1" x14ac:dyDescent="0.25">
      <c r="A31" s="13"/>
      <c r="B31" s="342"/>
      <c r="C31" s="342"/>
      <c r="D31" s="354" t="s">
        <v>208</v>
      </c>
      <c r="E31" s="354"/>
      <c r="F31" s="98" t="s">
        <v>207</v>
      </c>
      <c r="G31" s="98"/>
      <c r="H31" s="84"/>
      <c r="I31" s="84"/>
      <c r="J31" s="84"/>
      <c r="K31" s="84"/>
      <c r="L31" s="97"/>
      <c r="M31" s="82"/>
    </row>
    <row r="32" spans="1:13" s="12" customFormat="1" ht="37.15" customHeight="1" x14ac:dyDescent="0.25">
      <c r="A32" s="13"/>
      <c r="B32" s="342"/>
      <c r="C32" s="342"/>
      <c r="D32" s="354"/>
      <c r="E32" s="354"/>
      <c r="F32" s="354"/>
      <c r="G32" s="96" t="s">
        <v>193</v>
      </c>
      <c r="H32" s="96" t="s">
        <v>192</v>
      </c>
      <c r="I32" s="95" t="s">
        <v>206</v>
      </c>
      <c r="J32" s="94" t="s">
        <v>190</v>
      </c>
      <c r="K32" s="400" t="s">
        <v>184</v>
      </c>
      <c r="L32" s="400"/>
      <c r="M32" s="82"/>
    </row>
    <row r="33" spans="1:13" s="12" customFormat="1" ht="17.100000000000001" customHeight="1" x14ac:dyDescent="0.25">
      <c r="A33" s="13"/>
      <c r="B33" s="342"/>
      <c r="C33" s="342"/>
      <c r="D33" s="367" t="s">
        <v>205</v>
      </c>
      <c r="E33" s="367"/>
      <c r="F33" s="91" t="s">
        <v>200</v>
      </c>
      <c r="G33" s="91"/>
      <c r="H33" s="90"/>
      <c r="I33" s="89"/>
      <c r="J33" s="89"/>
      <c r="K33" s="400"/>
      <c r="L33" s="400"/>
      <c r="M33" s="82"/>
    </row>
    <row r="34" spans="1:13" s="12" customFormat="1" ht="17.100000000000001" customHeight="1" x14ac:dyDescent="0.25">
      <c r="A34" s="13"/>
      <c r="B34" s="342"/>
      <c r="C34" s="342"/>
      <c r="D34" s="367" t="s">
        <v>204</v>
      </c>
      <c r="E34" s="367"/>
      <c r="F34" s="91" t="s">
        <v>200</v>
      </c>
      <c r="G34" s="91"/>
      <c r="H34" s="90"/>
      <c r="I34" s="89"/>
      <c r="J34" s="89"/>
      <c r="K34" s="400"/>
      <c r="L34" s="400"/>
      <c r="M34" s="82"/>
    </row>
    <row r="35" spans="1:13" s="12" customFormat="1" ht="17.100000000000001" customHeight="1" x14ac:dyDescent="0.25">
      <c r="A35" s="13"/>
      <c r="B35" s="342"/>
      <c r="C35" s="342"/>
      <c r="D35" s="367" t="s">
        <v>203</v>
      </c>
      <c r="E35" s="367"/>
      <c r="F35" s="91" t="s">
        <v>200</v>
      </c>
      <c r="G35" s="91"/>
      <c r="H35" s="90"/>
      <c r="I35" s="89"/>
      <c r="J35" s="89"/>
      <c r="K35" s="400"/>
      <c r="L35" s="400"/>
      <c r="M35" s="82"/>
    </row>
    <row r="36" spans="1:13" s="12" customFormat="1" ht="17.100000000000001" customHeight="1" x14ac:dyDescent="0.25">
      <c r="A36" s="13"/>
      <c r="B36" s="342"/>
      <c r="C36" s="342"/>
      <c r="D36" s="367" t="s">
        <v>202</v>
      </c>
      <c r="E36" s="367"/>
      <c r="F36" s="91" t="s">
        <v>200</v>
      </c>
      <c r="G36" s="91"/>
      <c r="H36" s="90"/>
      <c r="I36" s="89"/>
      <c r="J36" s="89"/>
      <c r="K36" s="400"/>
      <c r="L36" s="400"/>
      <c r="M36" s="82"/>
    </row>
    <row r="37" spans="1:13" s="12" customFormat="1" ht="17.100000000000001" customHeight="1" x14ac:dyDescent="0.25">
      <c r="A37" s="13"/>
      <c r="B37" s="342"/>
      <c r="C37" s="342"/>
      <c r="D37" s="367" t="s">
        <v>201</v>
      </c>
      <c r="E37" s="367"/>
      <c r="F37" s="91" t="s">
        <v>200</v>
      </c>
      <c r="G37" s="91"/>
      <c r="H37" s="90"/>
      <c r="I37" s="89"/>
      <c r="J37" s="89"/>
      <c r="K37" s="400"/>
      <c r="L37" s="400"/>
      <c r="M37" s="82"/>
    </row>
    <row r="38" spans="1:13" s="12" customFormat="1" ht="15" customHeight="1" x14ac:dyDescent="0.25">
      <c r="A38" s="13"/>
      <c r="B38" s="342"/>
      <c r="C38" s="342"/>
      <c r="D38" s="403" t="s">
        <v>184</v>
      </c>
      <c r="E38" s="403"/>
      <c r="F38" s="403"/>
      <c r="G38" s="403"/>
      <c r="H38" s="403"/>
      <c r="I38" s="403"/>
      <c r="J38" s="403"/>
      <c r="K38" s="403"/>
      <c r="L38" s="403"/>
      <c r="M38" s="82"/>
    </row>
    <row r="39" spans="1:13" s="12" customFormat="1" ht="17.100000000000001" customHeight="1" x14ac:dyDescent="0.25">
      <c r="A39" s="13"/>
      <c r="B39" s="342" t="s">
        <v>199</v>
      </c>
      <c r="C39" s="342"/>
      <c r="D39" s="354" t="s">
        <v>198</v>
      </c>
      <c r="E39" s="354"/>
      <c r="F39" s="98" t="s">
        <v>194</v>
      </c>
      <c r="G39" s="98"/>
      <c r="H39" s="84"/>
      <c r="I39" s="84"/>
      <c r="J39" s="84"/>
      <c r="K39" s="84"/>
      <c r="L39" s="97"/>
      <c r="M39" s="82"/>
    </row>
    <row r="40" spans="1:13" s="12" customFormat="1" ht="17.100000000000001" customHeight="1" x14ac:dyDescent="0.25">
      <c r="A40" s="13"/>
      <c r="B40" s="342"/>
      <c r="C40" s="342"/>
      <c r="D40" s="354" t="s">
        <v>197</v>
      </c>
      <c r="E40" s="354"/>
      <c r="F40" s="98" t="s">
        <v>194</v>
      </c>
      <c r="G40" s="98"/>
      <c r="H40" s="84"/>
      <c r="I40" s="84"/>
      <c r="J40" s="84"/>
      <c r="K40" s="84"/>
      <c r="L40" s="97"/>
      <c r="M40" s="82"/>
    </row>
    <row r="41" spans="1:13" s="12" customFormat="1" ht="17.100000000000001" customHeight="1" x14ac:dyDescent="0.25">
      <c r="A41" s="13"/>
      <c r="B41" s="342"/>
      <c r="C41" s="342"/>
      <c r="D41" s="354" t="s">
        <v>196</v>
      </c>
      <c r="E41" s="354"/>
      <c r="F41" s="98" t="s">
        <v>194</v>
      </c>
      <c r="G41" s="98"/>
      <c r="H41" s="84">
        <v>6.6719999999999997</v>
      </c>
      <c r="I41" s="100"/>
      <c r="J41" s="84"/>
      <c r="K41" s="84"/>
      <c r="L41" s="97"/>
      <c r="M41" s="82"/>
    </row>
    <row r="42" spans="1:13" s="12" customFormat="1" ht="17.100000000000001" customHeight="1" x14ac:dyDescent="0.25">
      <c r="A42" s="13"/>
      <c r="B42" s="342"/>
      <c r="C42" s="342"/>
      <c r="D42" s="354" t="s">
        <v>195</v>
      </c>
      <c r="E42" s="354"/>
      <c r="F42" s="98" t="s">
        <v>194</v>
      </c>
      <c r="G42" s="98"/>
      <c r="H42" s="84"/>
      <c r="I42" s="84"/>
      <c r="J42" s="84"/>
      <c r="K42" s="84"/>
      <c r="L42" s="97"/>
      <c r="M42" s="82"/>
    </row>
    <row r="43" spans="1:13" s="12" customFormat="1" ht="33.75" customHeight="1" x14ac:dyDescent="0.25">
      <c r="A43" s="13"/>
      <c r="B43" s="342"/>
      <c r="C43" s="342"/>
      <c r="D43" s="354"/>
      <c r="E43" s="354"/>
      <c r="F43" s="354"/>
      <c r="G43" s="96" t="s">
        <v>193</v>
      </c>
      <c r="H43" s="96" t="s">
        <v>192</v>
      </c>
      <c r="I43" s="95" t="s">
        <v>191</v>
      </c>
      <c r="J43" s="94" t="s">
        <v>190</v>
      </c>
      <c r="K43" s="400" t="s">
        <v>184</v>
      </c>
      <c r="L43" s="400"/>
      <c r="M43" s="82"/>
    </row>
    <row r="44" spans="1:13" s="12" customFormat="1" ht="17.100000000000001" customHeight="1" x14ac:dyDescent="0.25">
      <c r="A44" s="13"/>
      <c r="B44" s="342"/>
      <c r="C44" s="342"/>
      <c r="D44" s="367" t="s">
        <v>189</v>
      </c>
      <c r="E44" s="367"/>
      <c r="F44" s="91" t="s">
        <v>185</v>
      </c>
      <c r="G44" s="91"/>
      <c r="H44" s="90"/>
      <c r="I44" s="89"/>
      <c r="J44" s="89"/>
      <c r="K44" s="400"/>
      <c r="L44" s="400"/>
      <c r="M44" s="82"/>
    </row>
    <row r="45" spans="1:13" s="12" customFormat="1" ht="17.100000000000001" customHeight="1" x14ac:dyDescent="0.25">
      <c r="A45" s="13"/>
      <c r="B45" s="342"/>
      <c r="C45" s="342"/>
      <c r="D45" s="367" t="s">
        <v>188</v>
      </c>
      <c r="E45" s="367"/>
      <c r="F45" s="91" t="s">
        <v>185</v>
      </c>
      <c r="G45" s="91"/>
      <c r="H45" s="90"/>
      <c r="I45" s="89"/>
      <c r="J45" s="89"/>
      <c r="K45" s="400"/>
      <c r="L45" s="400"/>
      <c r="M45" s="82"/>
    </row>
    <row r="46" spans="1:13" s="12" customFormat="1" ht="17.100000000000001" customHeight="1" x14ac:dyDescent="0.25">
      <c r="A46" s="13"/>
      <c r="B46" s="342"/>
      <c r="C46" s="342"/>
      <c r="D46" s="367" t="s">
        <v>187</v>
      </c>
      <c r="E46" s="367"/>
      <c r="F46" s="91" t="s">
        <v>185</v>
      </c>
      <c r="G46" s="91"/>
      <c r="H46" s="93">
        <v>1.6000000000000001E-3</v>
      </c>
      <c r="I46" s="92">
        <v>5.0000000000000002E-5</v>
      </c>
      <c r="J46" s="89"/>
      <c r="K46" s="400"/>
      <c r="L46" s="400"/>
      <c r="M46" s="82"/>
    </row>
    <row r="47" spans="1:13" s="12" customFormat="1" ht="17.100000000000001" customHeight="1" x14ac:dyDescent="0.25">
      <c r="A47" s="13"/>
      <c r="B47" s="342"/>
      <c r="C47" s="342"/>
      <c r="D47" s="367" t="s">
        <v>186</v>
      </c>
      <c r="E47" s="367"/>
      <c r="F47" s="91" t="s">
        <v>185</v>
      </c>
      <c r="G47" s="91"/>
      <c r="H47" s="90"/>
      <c r="I47" s="89"/>
      <c r="J47" s="89"/>
      <c r="K47" s="400"/>
      <c r="L47" s="400"/>
      <c r="M47" s="82"/>
    </row>
    <row r="48" spans="1:13" s="12" customFormat="1" ht="15" customHeight="1" x14ac:dyDescent="0.25">
      <c r="A48" s="13"/>
      <c r="B48" s="342"/>
      <c r="C48" s="342"/>
      <c r="D48" s="403" t="s">
        <v>184</v>
      </c>
      <c r="E48" s="403"/>
      <c r="F48" s="403"/>
      <c r="G48" s="403"/>
      <c r="H48" s="403"/>
      <c r="I48" s="403"/>
      <c r="J48" s="403"/>
      <c r="K48" s="403"/>
      <c r="L48" s="403"/>
      <c r="M48" s="82"/>
    </row>
    <row r="49" spans="1:13" s="12" customFormat="1" ht="17.100000000000001" customHeight="1" x14ac:dyDescent="0.25">
      <c r="A49" s="13"/>
      <c r="B49" s="404" t="s">
        <v>183</v>
      </c>
      <c r="C49" s="404"/>
      <c r="D49" s="404"/>
      <c r="E49" s="404"/>
      <c r="F49" s="404"/>
      <c r="G49" s="404"/>
      <c r="H49" s="404"/>
      <c r="I49" s="404"/>
      <c r="J49" s="404"/>
      <c r="K49" s="404"/>
      <c r="L49" s="404"/>
      <c r="M49" s="82"/>
    </row>
    <row r="50" spans="1:13" s="12" customFormat="1" ht="17.100000000000001" customHeight="1" x14ac:dyDescent="0.25">
      <c r="A50" s="13"/>
      <c r="B50" s="342" t="s">
        <v>183</v>
      </c>
      <c r="C50" s="342"/>
      <c r="D50" s="401" t="s">
        <v>182</v>
      </c>
      <c r="E50" s="401"/>
      <c r="F50" s="88" t="s">
        <v>145</v>
      </c>
      <c r="G50" s="402"/>
      <c r="H50" s="402"/>
      <c r="I50" s="402"/>
      <c r="J50" s="402"/>
      <c r="K50" s="402"/>
      <c r="L50" s="402"/>
      <c r="M50" s="82"/>
    </row>
    <row r="51" spans="1:13" s="12" customFormat="1" ht="15" customHeight="1" x14ac:dyDescent="0.25">
      <c r="A51" s="13"/>
      <c r="B51" s="398"/>
      <c r="C51" s="398"/>
      <c r="D51" s="398"/>
      <c r="E51" s="398"/>
      <c r="F51" s="398"/>
      <c r="G51" s="398"/>
      <c r="H51" s="398"/>
      <c r="I51" s="398"/>
      <c r="J51" s="398"/>
      <c r="K51" s="398"/>
      <c r="L51" s="398"/>
      <c r="M51" s="82"/>
    </row>
    <row r="52" spans="1:13" s="12" customFormat="1" ht="17.100000000000001" customHeight="1" x14ac:dyDescent="0.25">
      <c r="A52" s="13"/>
      <c r="B52" s="399" t="s">
        <v>181</v>
      </c>
      <c r="C52" s="399"/>
      <c r="D52" s="399"/>
      <c r="E52" s="399"/>
      <c r="F52" s="399"/>
      <c r="G52" s="399"/>
      <c r="H52" s="399"/>
      <c r="I52" s="399"/>
      <c r="J52" s="399"/>
      <c r="K52" s="399"/>
      <c r="L52" s="399"/>
      <c r="M52" s="82"/>
    </row>
    <row r="53" spans="1:13" s="12" customFormat="1" ht="39" customHeight="1" x14ac:dyDescent="0.25">
      <c r="A53" s="13"/>
      <c r="B53" s="393" t="s">
        <v>181</v>
      </c>
      <c r="C53" s="393"/>
      <c r="D53" s="394" t="s">
        <v>179</v>
      </c>
      <c r="E53" s="394"/>
      <c r="F53" s="87"/>
      <c r="G53" s="87"/>
      <c r="H53" s="87"/>
      <c r="I53" s="87"/>
      <c r="J53" s="87"/>
      <c r="K53" s="87"/>
      <c r="L53" s="86"/>
      <c r="M53" s="82"/>
    </row>
    <row r="54" spans="1:13" s="12" customFormat="1" ht="17.100000000000001" customHeight="1" x14ac:dyDescent="0.4">
      <c r="A54" s="13"/>
      <c r="B54" s="393"/>
      <c r="C54" s="393"/>
      <c r="D54" s="395" t="s">
        <v>178</v>
      </c>
      <c r="E54" s="395"/>
      <c r="F54" s="85" t="s">
        <v>177</v>
      </c>
      <c r="G54" s="85"/>
      <c r="H54" s="84"/>
      <c r="I54" s="84"/>
      <c r="J54" s="84"/>
      <c r="K54" s="84"/>
      <c r="L54" s="83"/>
      <c r="M54" s="82"/>
    </row>
    <row r="55" spans="1:13" s="12" customFormat="1" ht="17.100000000000001" customHeight="1" x14ac:dyDescent="0.4">
      <c r="A55" s="13"/>
      <c r="B55" s="393"/>
      <c r="C55" s="393"/>
      <c r="D55" s="395" t="s">
        <v>176</v>
      </c>
      <c r="E55" s="395"/>
      <c r="F55" s="85" t="s">
        <v>172</v>
      </c>
      <c r="G55" s="85"/>
      <c r="H55" s="84"/>
      <c r="I55" s="84"/>
      <c r="J55" s="84"/>
      <c r="K55" s="84"/>
      <c r="L55" s="83"/>
      <c r="M55" s="82"/>
    </row>
    <row r="56" spans="1:13" s="12" customFormat="1" ht="17.100000000000001" customHeight="1" x14ac:dyDescent="0.4">
      <c r="A56" s="13"/>
      <c r="B56" s="393"/>
      <c r="C56" s="393"/>
      <c r="D56" s="395" t="s">
        <v>175</v>
      </c>
      <c r="E56" s="395"/>
      <c r="F56" s="85" t="s">
        <v>174</v>
      </c>
      <c r="G56" s="85"/>
      <c r="H56" s="84"/>
      <c r="I56" s="84"/>
      <c r="J56" s="84"/>
      <c r="K56" s="84"/>
      <c r="L56" s="83"/>
      <c r="M56" s="82"/>
    </row>
    <row r="57" spans="1:13" s="12" customFormat="1" ht="17.100000000000001" customHeight="1" x14ac:dyDescent="0.4">
      <c r="A57" s="13"/>
      <c r="B57" s="393"/>
      <c r="C57" s="393"/>
      <c r="D57" s="395" t="s">
        <v>173</v>
      </c>
      <c r="E57" s="395"/>
      <c r="F57" s="85" t="s">
        <v>172</v>
      </c>
      <c r="G57" s="85"/>
      <c r="H57" s="84"/>
      <c r="I57" s="84"/>
      <c r="J57" s="84"/>
      <c r="K57" s="84"/>
      <c r="L57" s="83"/>
      <c r="M57" s="82"/>
    </row>
    <row r="58" spans="1:13" s="12" customFormat="1" ht="11.25" customHeight="1" x14ac:dyDescent="0.25">
      <c r="A58" s="13"/>
      <c r="B58" s="81"/>
      <c r="C58" s="81"/>
      <c r="D58" s="80"/>
      <c r="E58" s="79"/>
      <c r="F58" s="79"/>
      <c r="G58" s="79"/>
      <c r="H58" s="79"/>
      <c r="I58" s="79"/>
      <c r="J58" s="79"/>
      <c r="K58" s="79"/>
      <c r="L58" s="79"/>
      <c r="M58" s="78"/>
    </row>
  </sheetData>
  <mergeCells count="76">
    <mergeCell ref="D1:L1"/>
    <mergeCell ref="B2:L2"/>
    <mergeCell ref="B3:L3"/>
    <mergeCell ref="B4:C6"/>
    <mergeCell ref="D4:E6"/>
    <mergeCell ref="F4:F6"/>
    <mergeCell ref="G4:G6"/>
    <mergeCell ref="H4:H6"/>
    <mergeCell ref="I4:I6"/>
    <mergeCell ref="J4:J6"/>
    <mergeCell ref="K4:K6"/>
    <mergeCell ref="L4:L6"/>
    <mergeCell ref="K9:L10"/>
    <mergeCell ref="D11:L11"/>
    <mergeCell ref="B12:C15"/>
    <mergeCell ref="D12:D13"/>
    <mergeCell ref="D14:E15"/>
    <mergeCell ref="F14:F15"/>
    <mergeCell ref="K14:L15"/>
    <mergeCell ref="B7:C11"/>
    <mergeCell ref="D7:E7"/>
    <mergeCell ref="D8:E8"/>
    <mergeCell ref="D9:E10"/>
    <mergeCell ref="F9:F10"/>
    <mergeCell ref="F21:F22"/>
    <mergeCell ref="K21:L22"/>
    <mergeCell ref="B23:C38"/>
    <mergeCell ref="D23:E23"/>
    <mergeCell ref="D24:E24"/>
    <mergeCell ref="D25:E25"/>
    <mergeCell ref="D26:E26"/>
    <mergeCell ref="D27:E27"/>
    <mergeCell ref="B16:C22"/>
    <mergeCell ref="D16:E16"/>
    <mergeCell ref="D17:E17"/>
    <mergeCell ref="D18:E18"/>
    <mergeCell ref="D19:E19"/>
    <mergeCell ref="D34:E34"/>
    <mergeCell ref="D35:E35"/>
    <mergeCell ref="D36:E36"/>
    <mergeCell ref="D20:E20"/>
    <mergeCell ref="D21:E22"/>
    <mergeCell ref="D28:E28"/>
    <mergeCell ref="D29:E29"/>
    <mergeCell ref="D30:E30"/>
    <mergeCell ref="D31:E31"/>
    <mergeCell ref="D32:F32"/>
    <mergeCell ref="B50:C50"/>
    <mergeCell ref="D50:E50"/>
    <mergeCell ref="G50:H50"/>
    <mergeCell ref="D48:L48"/>
    <mergeCell ref="B49:L49"/>
    <mergeCell ref="I50:L50"/>
    <mergeCell ref="D37:E37"/>
    <mergeCell ref="D38:L38"/>
    <mergeCell ref="B39:C48"/>
    <mergeCell ref="D39:E39"/>
    <mergeCell ref="D40:E40"/>
    <mergeCell ref="D41:E41"/>
    <mergeCell ref="D42:E42"/>
    <mergeCell ref="D43:F43"/>
    <mergeCell ref="K43:L47"/>
    <mergeCell ref="D44:E44"/>
    <mergeCell ref="K32:L37"/>
    <mergeCell ref="D33:E33"/>
    <mergeCell ref="D45:E45"/>
    <mergeCell ref="D46:E46"/>
    <mergeCell ref="D47:E47"/>
    <mergeCell ref="B51:L51"/>
    <mergeCell ref="B52:L52"/>
    <mergeCell ref="B53:C57"/>
    <mergeCell ref="D53:E53"/>
    <mergeCell ref="D54:E54"/>
    <mergeCell ref="D55:E55"/>
    <mergeCell ref="D56:E56"/>
    <mergeCell ref="D57:E57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C1:AI18"/>
  <sheetViews>
    <sheetView rightToLeft="1" view="pageBreakPreview" zoomScale="90" zoomScaleNormal="90" zoomScaleSheetLayoutView="90" workbookViewId="0">
      <selection activeCell="D5" sqref="D5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9.140625" style="1"/>
    <col min="4" max="4" width="17.5703125" style="1" customWidth="1"/>
    <col min="5" max="5" width="16.140625" style="1" bestFit="1" customWidth="1"/>
    <col min="6" max="6" width="9.140625" style="1"/>
    <col min="7" max="7" width="12.28515625" style="1" bestFit="1" customWidth="1"/>
    <col min="8" max="8" width="10.28515625" style="1" bestFit="1" customWidth="1"/>
    <col min="9" max="9" width="9.140625" style="1"/>
    <col min="10" max="10" width="12.5703125" style="1" bestFit="1" customWidth="1"/>
    <col min="11" max="11" width="10" style="1" bestFit="1" customWidth="1"/>
    <col min="12" max="12" width="9.140625" style="1"/>
    <col min="13" max="13" width="12.7109375" style="1" bestFit="1" customWidth="1"/>
    <col min="14" max="14" width="10.140625" style="1" bestFit="1" customWidth="1"/>
    <col min="15" max="15" width="9.140625" style="1"/>
    <col min="16" max="16" width="12.42578125" style="1" bestFit="1" customWidth="1"/>
    <col min="17" max="18" width="9.140625" style="1"/>
    <col min="19" max="19" width="11.28515625" style="1" bestFit="1" customWidth="1"/>
    <col min="20" max="21" width="9.140625" style="1"/>
    <col min="22" max="22" width="11.5703125" style="1" customWidth="1"/>
    <col min="23" max="24" width="9.140625" style="1"/>
    <col min="25" max="25" width="10.5703125" style="1" bestFit="1" customWidth="1"/>
    <col min="26" max="27" width="9.140625" style="1"/>
    <col min="28" max="28" width="12.140625" style="1" bestFit="1" customWidth="1"/>
    <col min="29" max="16384" width="9.140625" style="1"/>
  </cols>
  <sheetData>
    <row r="1" spans="3:35" ht="36.75" thickBot="1" x14ac:dyDescent="0.3">
      <c r="C1" s="303" t="s">
        <v>13</v>
      </c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Q1" s="303"/>
      <c r="R1" s="303"/>
      <c r="S1" s="303"/>
      <c r="T1" s="303"/>
      <c r="U1" s="303"/>
      <c r="V1" s="303"/>
      <c r="W1" s="303"/>
      <c r="X1" s="303"/>
      <c r="Y1" s="303"/>
      <c r="Z1" s="303"/>
      <c r="AA1" s="303"/>
      <c r="AB1" s="303"/>
      <c r="AC1" s="303"/>
      <c r="AD1" s="303"/>
      <c r="AE1" s="303"/>
      <c r="AF1" s="303"/>
      <c r="AG1" s="303"/>
      <c r="AH1" s="303"/>
      <c r="AI1" s="303"/>
    </row>
    <row r="2" spans="3:35" ht="18.75" x14ac:dyDescent="0.25">
      <c r="C2" s="413" t="s">
        <v>6</v>
      </c>
      <c r="D2" s="414" t="s">
        <v>58</v>
      </c>
      <c r="E2" s="414" t="s">
        <v>8</v>
      </c>
      <c r="F2" s="414"/>
      <c r="G2" s="414"/>
      <c r="H2" s="414" t="s">
        <v>63</v>
      </c>
      <c r="I2" s="414"/>
      <c r="J2" s="414"/>
      <c r="K2" s="414" t="s">
        <v>73</v>
      </c>
      <c r="L2" s="414"/>
      <c r="M2" s="414"/>
      <c r="N2" s="414" t="s">
        <v>74</v>
      </c>
      <c r="O2" s="414"/>
      <c r="P2" s="414"/>
      <c r="Q2" s="415" t="s">
        <v>75</v>
      </c>
      <c r="R2" s="415"/>
      <c r="S2" s="415"/>
      <c r="T2" s="415"/>
      <c r="U2" s="415"/>
      <c r="V2" s="415"/>
      <c r="W2" s="415" t="s">
        <v>76</v>
      </c>
      <c r="X2" s="415"/>
      <c r="Y2" s="415"/>
      <c r="Z2" s="415"/>
      <c r="AA2" s="415"/>
      <c r="AB2" s="415"/>
      <c r="AC2" s="415" t="s">
        <v>77</v>
      </c>
      <c r="AD2" s="415"/>
      <c r="AE2" s="415"/>
      <c r="AF2" s="415"/>
      <c r="AG2" s="415"/>
      <c r="AH2" s="415"/>
      <c r="AI2" s="412" t="s">
        <v>122</v>
      </c>
    </row>
    <row r="3" spans="3:35" ht="18" customHeight="1" x14ac:dyDescent="0.25">
      <c r="C3" s="413"/>
      <c r="D3" s="414"/>
      <c r="E3" s="414"/>
      <c r="F3" s="414"/>
      <c r="G3" s="414"/>
      <c r="H3" s="414"/>
      <c r="I3" s="414"/>
      <c r="J3" s="414"/>
      <c r="K3" s="414"/>
      <c r="L3" s="414"/>
      <c r="M3" s="414"/>
      <c r="N3" s="414"/>
      <c r="O3" s="414"/>
      <c r="P3" s="414"/>
      <c r="Q3" s="416" t="s">
        <v>0</v>
      </c>
      <c r="R3" s="416"/>
      <c r="S3" s="416"/>
      <c r="T3" s="416" t="s">
        <v>4</v>
      </c>
      <c r="U3" s="416"/>
      <c r="V3" s="416"/>
      <c r="W3" s="416" t="s">
        <v>0</v>
      </c>
      <c r="X3" s="416"/>
      <c r="Y3" s="416"/>
      <c r="Z3" s="416" t="s">
        <v>4</v>
      </c>
      <c r="AA3" s="416"/>
      <c r="AB3" s="416"/>
      <c r="AC3" s="416" t="s">
        <v>0</v>
      </c>
      <c r="AD3" s="416"/>
      <c r="AE3" s="416"/>
      <c r="AF3" s="416" t="s">
        <v>4</v>
      </c>
      <c r="AG3" s="416"/>
      <c r="AH3" s="416"/>
      <c r="AI3" s="412"/>
    </row>
    <row r="4" spans="3:35" ht="75" x14ac:dyDescent="0.25">
      <c r="C4" s="413"/>
      <c r="D4" s="414"/>
      <c r="E4" s="173" t="s">
        <v>9</v>
      </c>
      <c r="F4" s="173" t="s">
        <v>10</v>
      </c>
      <c r="G4" s="173" t="s">
        <v>11</v>
      </c>
      <c r="H4" s="173" t="s">
        <v>9</v>
      </c>
      <c r="I4" s="173" t="s">
        <v>10</v>
      </c>
      <c r="J4" s="173" t="s">
        <v>11</v>
      </c>
      <c r="K4" s="173" t="s">
        <v>9</v>
      </c>
      <c r="L4" s="173" t="s">
        <v>10</v>
      </c>
      <c r="M4" s="173" t="s">
        <v>11</v>
      </c>
      <c r="N4" s="173" t="s">
        <v>9</v>
      </c>
      <c r="O4" s="173" t="s">
        <v>10</v>
      </c>
      <c r="P4" s="173" t="s">
        <v>11</v>
      </c>
      <c r="Q4" s="174" t="s">
        <v>9</v>
      </c>
      <c r="R4" s="174" t="s">
        <v>10</v>
      </c>
      <c r="S4" s="174" t="s">
        <v>11</v>
      </c>
      <c r="T4" s="174" t="s">
        <v>9</v>
      </c>
      <c r="U4" s="174" t="s">
        <v>10</v>
      </c>
      <c r="V4" s="174" t="s">
        <v>11</v>
      </c>
      <c r="W4" s="174" t="s">
        <v>9</v>
      </c>
      <c r="X4" s="174" t="s">
        <v>10</v>
      </c>
      <c r="Y4" s="174" t="s">
        <v>11</v>
      </c>
      <c r="Z4" s="174" t="s">
        <v>9</v>
      </c>
      <c r="AA4" s="174" t="s">
        <v>10</v>
      </c>
      <c r="AB4" s="174" t="s">
        <v>11</v>
      </c>
      <c r="AC4" s="174" t="s">
        <v>61</v>
      </c>
      <c r="AD4" s="174" t="s">
        <v>59</v>
      </c>
      <c r="AE4" s="174" t="s">
        <v>60</v>
      </c>
      <c r="AF4" s="174" t="s">
        <v>61</v>
      </c>
      <c r="AG4" s="174" t="s">
        <v>59</v>
      </c>
      <c r="AH4" s="174" t="s">
        <v>60</v>
      </c>
      <c r="AI4" s="412"/>
    </row>
    <row r="5" spans="3:35" ht="18.75" x14ac:dyDescent="0.25">
      <c r="C5" s="175">
        <v>1</v>
      </c>
      <c r="D5" s="175" t="s">
        <v>289</v>
      </c>
      <c r="E5" s="256">
        <v>1264476</v>
      </c>
      <c r="F5" s="257">
        <f>G5/E5</f>
        <v>71.759499587180784</v>
      </c>
      <c r="G5" s="258">
        <v>90738165</v>
      </c>
      <c r="H5" s="258">
        <v>1134732</v>
      </c>
      <c r="I5" s="258">
        <f>J5/H5</f>
        <v>96.023157891026244</v>
      </c>
      <c r="J5" s="258">
        <v>108960550</v>
      </c>
      <c r="K5" s="258">
        <v>1055946</v>
      </c>
      <c r="L5" s="258">
        <f>M5/K5</f>
        <v>118.40316929085388</v>
      </c>
      <c r="M5" s="258">
        <v>125027353</v>
      </c>
      <c r="N5" s="258">
        <v>1158728</v>
      </c>
      <c r="O5" s="258">
        <f>P5/N5</f>
        <v>118.5018623870313</v>
      </c>
      <c r="P5" s="258">
        <v>137311426</v>
      </c>
      <c r="Q5" s="258">
        <v>125983</v>
      </c>
      <c r="R5" s="258">
        <f>S5/Q5</f>
        <v>96.421747378614569</v>
      </c>
      <c r="S5" s="258">
        <v>12147501</v>
      </c>
      <c r="T5" s="258">
        <v>568266</v>
      </c>
      <c r="U5" s="258">
        <f>V5/T5</f>
        <v>107.67284687100759</v>
      </c>
      <c r="V5" s="258">
        <v>61186818</v>
      </c>
      <c r="W5" s="258">
        <v>75239</v>
      </c>
      <c r="X5" s="258">
        <f>Y5/W5</f>
        <v>114.90374672709632</v>
      </c>
      <c r="Y5" s="258">
        <v>8645243</v>
      </c>
      <c r="Z5" s="258">
        <v>373809</v>
      </c>
      <c r="AA5" s="258">
        <f>AB5/Z5</f>
        <v>113.04710694499062</v>
      </c>
      <c r="AB5" s="258">
        <v>42258026</v>
      </c>
      <c r="AC5" s="259">
        <f t="shared" ref="AC5:AH7" si="0">Q5/W5</f>
        <v>1.6744374592963756</v>
      </c>
      <c r="AD5" s="259">
        <f t="shared" si="0"/>
        <v>0.83915233510724707</v>
      </c>
      <c r="AE5" s="259">
        <f t="shared" si="0"/>
        <v>1.4051081039595996</v>
      </c>
      <c r="AF5" s="259">
        <f t="shared" si="0"/>
        <v>1.5202041684389622</v>
      </c>
      <c r="AG5" s="259">
        <f t="shared" si="0"/>
        <v>0.9524599946056278</v>
      </c>
      <c r="AH5" s="259">
        <f t="shared" si="0"/>
        <v>1.4479336540708267</v>
      </c>
      <c r="AI5" s="175"/>
    </row>
    <row r="6" spans="3:35" ht="18.75" x14ac:dyDescent="0.25">
      <c r="C6" s="176">
        <v>2</v>
      </c>
      <c r="D6" s="176" t="s">
        <v>290</v>
      </c>
      <c r="E6" s="260">
        <v>14407</v>
      </c>
      <c r="F6" s="261">
        <f>G6/E6</f>
        <v>223.53647532449503</v>
      </c>
      <c r="G6" s="262">
        <v>3220490</v>
      </c>
      <c r="H6" s="262">
        <v>10624</v>
      </c>
      <c r="I6" s="262">
        <f>J6/H6</f>
        <v>241.7359751506024</v>
      </c>
      <c r="J6" s="262">
        <v>2568203</v>
      </c>
      <c r="K6" s="262">
        <v>10302</v>
      </c>
      <c r="L6" s="262">
        <f>M6/K6</f>
        <v>333.38186759852454</v>
      </c>
      <c r="M6" s="262">
        <v>3434500</v>
      </c>
      <c r="N6" s="262">
        <v>10757</v>
      </c>
      <c r="O6" s="262">
        <f>P6/N6</f>
        <v>430</v>
      </c>
      <c r="P6" s="262">
        <v>4625510</v>
      </c>
      <c r="Q6" s="262">
        <v>418</v>
      </c>
      <c r="R6" s="262">
        <f>S6/Q6</f>
        <v>370.35885167464113</v>
      </c>
      <c r="S6" s="262">
        <v>154810</v>
      </c>
      <c r="T6" s="262">
        <v>2706</v>
      </c>
      <c r="U6" s="262">
        <f>V6/T6</f>
        <v>346.51995565410198</v>
      </c>
      <c r="V6" s="262">
        <v>937683</v>
      </c>
      <c r="W6" s="262">
        <v>718</v>
      </c>
      <c r="X6" s="262">
        <f>Y6/W6</f>
        <v>430</v>
      </c>
      <c r="Y6" s="262">
        <v>308740</v>
      </c>
      <c r="Z6" s="262">
        <v>3959</v>
      </c>
      <c r="AA6" s="262">
        <f>AB6/Z6</f>
        <v>430</v>
      </c>
      <c r="AB6" s="262">
        <v>1702370</v>
      </c>
      <c r="AC6" s="263">
        <f t="shared" si="0"/>
        <v>0.5821727019498607</v>
      </c>
      <c r="AD6" s="263">
        <f t="shared" si="0"/>
        <v>0.86129965505730499</v>
      </c>
      <c r="AE6" s="263">
        <f t="shared" si="0"/>
        <v>0.50142514737319432</v>
      </c>
      <c r="AF6" s="263">
        <f t="shared" si="0"/>
        <v>0.68350593584238439</v>
      </c>
      <c r="AG6" s="263">
        <f t="shared" si="0"/>
        <v>0.80586036198628364</v>
      </c>
      <c r="AH6" s="263">
        <f t="shared" si="0"/>
        <v>0.55081034087771752</v>
      </c>
      <c r="AI6" s="176"/>
    </row>
    <row r="7" spans="3:35" ht="21" x14ac:dyDescent="0.25">
      <c r="C7" s="417" t="s">
        <v>7</v>
      </c>
      <c r="D7" s="417"/>
      <c r="E7" s="264">
        <f>SUM(E5:E6)</f>
        <v>1278883</v>
      </c>
      <c r="F7" s="265">
        <f>G7/E7</f>
        <v>73.469312673637859</v>
      </c>
      <c r="G7" s="265">
        <f>SUM(G5:G6)</f>
        <v>93958655</v>
      </c>
      <c r="H7" s="265">
        <f>SUM(H5:H6)</f>
        <v>1145356</v>
      </c>
      <c r="I7" s="265">
        <f>J7/H7</f>
        <v>97.374748986341359</v>
      </c>
      <c r="J7" s="265">
        <f>SUM(J5:J6)</f>
        <v>111528753</v>
      </c>
      <c r="K7" s="265">
        <f>SUM(K5:K6)</f>
        <v>1066248</v>
      </c>
      <c r="L7" s="265">
        <f>M7/K7</f>
        <v>120.48027569571056</v>
      </c>
      <c r="M7" s="265">
        <f>SUM(M5:M6)</f>
        <v>128461853</v>
      </c>
      <c r="N7" s="265">
        <f>SUM(N5:N6)</f>
        <v>1169485</v>
      </c>
      <c r="O7" s="265">
        <f>P7/N7</f>
        <v>121.36704275813713</v>
      </c>
      <c r="P7" s="265">
        <f>SUM(P5:P6)</f>
        <v>141936936</v>
      </c>
      <c r="Q7" s="265">
        <f>SUM(Q5:Q6)</f>
        <v>126401</v>
      </c>
      <c r="R7" s="265">
        <f>S7/Q7</f>
        <v>97.327639812976159</v>
      </c>
      <c r="S7" s="265">
        <f>SUM(S5:S6)</f>
        <v>12302311</v>
      </c>
      <c r="T7" s="265">
        <f>SUM(T5:T6)</f>
        <v>570972</v>
      </c>
      <c r="U7" s="265">
        <f>V7/T7</f>
        <v>108.8048117946239</v>
      </c>
      <c r="V7" s="265">
        <f>SUM(V5:V6)</f>
        <v>62124501</v>
      </c>
      <c r="W7" s="265">
        <f>SUM(W5:W6)</f>
        <v>75957</v>
      </c>
      <c r="X7" s="265">
        <f>Y7/W7</f>
        <v>117.88226233263558</v>
      </c>
      <c r="Y7" s="265">
        <f>SUM(Y5:Y6)</f>
        <v>8953983</v>
      </c>
      <c r="Z7" s="265">
        <f>SUM(Z5:Z6)</f>
        <v>377768</v>
      </c>
      <c r="AA7" s="265">
        <f>AB7/Z7</f>
        <v>116.36876601512039</v>
      </c>
      <c r="AB7" s="265">
        <f>SUM(AB5:AB6)</f>
        <v>43960396</v>
      </c>
      <c r="AC7" s="266">
        <f t="shared" si="0"/>
        <v>1.6641125900180365</v>
      </c>
      <c r="AD7" s="266">
        <f t="shared" si="0"/>
        <v>0.82563430567985552</v>
      </c>
      <c r="AE7" s="266">
        <f t="shared" si="0"/>
        <v>1.3739484428326478</v>
      </c>
      <c r="AF7" s="266">
        <f t="shared" si="0"/>
        <v>1.511435590097626</v>
      </c>
      <c r="AG7" s="266">
        <f t="shared" si="0"/>
        <v>0.93500013380296854</v>
      </c>
      <c r="AH7" s="266">
        <f t="shared" si="0"/>
        <v>1.413192478975849</v>
      </c>
      <c r="AI7" s="265"/>
    </row>
    <row r="12" spans="3:35" ht="19.5" x14ac:dyDescent="0.25">
      <c r="X12" s="289"/>
    </row>
    <row r="13" spans="3:35" ht="19.5" x14ac:dyDescent="0.25">
      <c r="X13" s="289"/>
    </row>
    <row r="15" spans="3:35" ht="19.5" x14ac:dyDescent="0.25">
      <c r="Y15" s="289"/>
    </row>
    <row r="16" spans="3:35" ht="19.5" x14ac:dyDescent="0.25">
      <c r="Y16" s="289"/>
    </row>
    <row r="17" spans="25:25" ht="19.5" x14ac:dyDescent="0.25">
      <c r="Y17" s="289"/>
    </row>
    <row r="18" spans="25:25" ht="19.5" x14ac:dyDescent="0.25">
      <c r="Y18" s="289"/>
    </row>
  </sheetData>
  <mergeCells count="18">
    <mergeCell ref="C7:D7"/>
    <mergeCell ref="E2:G3"/>
    <mergeCell ref="H2:J3"/>
    <mergeCell ref="Q3:S3"/>
    <mergeCell ref="N2:P3"/>
    <mergeCell ref="K2:M3"/>
    <mergeCell ref="Q2:V2"/>
    <mergeCell ref="C1:AI1"/>
    <mergeCell ref="AI2:AI4"/>
    <mergeCell ref="C2:C4"/>
    <mergeCell ref="D2:D4"/>
    <mergeCell ref="AC2:AH2"/>
    <mergeCell ref="AC3:AE3"/>
    <mergeCell ref="AF3:AH3"/>
    <mergeCell ref="W2:AB2"/>
    <mergeCell ref="W3:Y3"/>
    <mergeCell ref="Z3:AB3"/>
    <mergeCell ref="T3:V3"/>
  </mergeCells>
  <pageMargins left="0.7" right="0.7" top="0.75" bottom="0.75" header="0.3" footer="0.3"/>
  <pageSetup scale="3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249977111117893"/>
    <pageSetUpPr fitToPage="1"/>
  </sheetPr>
  <dimension ref="A1:AF104"/>
  <sheetViews>
    <sheetView rightToLeft="1" view="pageBreakPreview" zoomScale="63" zoomScaleNormal="90" zoomScaleSheetLayoutView="63" workbookViewId="0">
      <pane xSplit="2" ySplit="4" topLeftCell="C77" activePane="bottomRight" state="frozen"/>
      <selection activeCell="L6" sqref="L6"/>
      <selection pane="topRight" activeCell="L6" sqref="L6"/>
      <selection pane="bottomLeft" activeCell="L6" sqref="L6"/>
      <selection pane="bottomRight" activeCell="H14" sqref="H14"/>
    </sheetView>
  </sheetViews>
  <sheetFormatPr defaultColWidth="9" defaultRowHeight="18" x14ac:dyDescent="0.45"/>
  <cols>
    <col min="1" max="1" width="19.5703125" style="55" customWidth="1"/>
    <col min="2" max="2" width="35.42578125" style="55" customWidth="1"/>
    <col min="3" max="6" width="25.7109375" style="56" customWidth="1"/>
    <col min="7" max="7" width="22" style="56" bestFit="1" customWidth="1"/>
    <col min="8" max="11" width="25.7109375" style="56" customWidth="1"/>
    <col min="12" max="12" width="12" style="56" customWidth="1"/>
    <col min="13" max="14" width="17.5703125" style="55" customWidth="1"/>
    <col min="15" max="16384" width="9" style="55"/>
  </cols>
  <sheetData>
    <row r="1" spans="1:32" ht="43.5" customHeight="1" thickBot="1" x14ac:dyDescent="0.5">
      <c r="A1" s="452" t="s">
        <v>162</v>
      </c>
      <c r="B1" s="453"/>
      <c r="C1" s="453"/>
      <c r="D1" s="453"/>
      <c r="E1" s="453"/>
      <c r="F1" s="453"/>
      <c r="G1" s="453"/>
      <c r="H1" s="453"/>
      <c r="I1" s="453"/>
      <c r="J1" s="453"/>
      <c r="K1" s="453"/>
      <c r="L1" s="453"/>
      <c r="M1" s="453"/>
      <c r="N1" s="454"/>
    </row>
    <row r="2" spans="1:32" s="66" customFormat="1" ht="74.25" customHeight="1" x14ac:dyDescent="0.65">
      <c r="A2" s="449" t="s">
        <v>161</v>
      </c>
      <c r="B2" s="75" t="s">
        <v>160</v>
      </c>
      <c r="C2" s="186" t="s">
        <v>159</v>
      </c>
      <c r="D2" s="186" t="s">
        <v>158</v>
      </c>
      <c r="E2" s="186" t="s">
        <v>157</v>
      </c>
      <c r="F2" s="185" t="s">
        <v>156</v>
      </c>
      <c r="G2" s="185" t="s">
        <v>155</v>
      </c>
      <c r="H2" s="185" t="s">
        <v>154</v>
      </c>
      <c r="I2" s="187" t="s">
        <v>153</v>
      </c>
      <c r="J2" s="187" t="s">
        <v>152</v>
      </c>
      <c r="K2" s="187" t="s">
        <v>151</v>
      </c>
      <c r="L2" s="446" t="s">
        <v>150</v>
      </c>
      <c r="M2" s="455" t="s">
        <v>149</v>
      </c>
      <c r="N2" s="441" t="s">
        <v>148</v>
      </c>
    </row>
    <row r="3" spans="1:32" s="66" customFormat="1" ht="26.25" x14ac:dyDescent="0.65">
      <c r="A3" s="450"/>
      <c r="B3" s="74" t="s">
        <v>147</v>
      </c>
      <c r="C3" s="73" t="s">
        <v>284</v>
      </c>
      <c r="D3" s="73" t="s">
        <v>284</v>
      </c>
      <c r="E3" s="73" t="s">
        <v>284</v>
      </c>
      <c r="F3" s="72" t="s">
        <v>284</v>
      </c>
      <c r="G3" s="72" t="s">
        <v>284</v>
      </c>
      <c r="H3" s="72" t="s">
        <v>284</v>
      </c>
      <c r="I3" s="71" t="s">
        <v>284</v>
      </c>
      <c r="J3" s="71" t="s">
        <v>284</v>
      </c>
      <c r="K3" s="71" t="s">
        <v>284</v>
      </c>
      <c r="L3" s="447"/>
      <c r="M3" s="456"/>
      <c r="N3" s="442"/>
    </row>
    <row r="4" spans="1:32" s="66" customFormat="1" ht="27" thickBot="1" x14ac:dyDescent="0.7">
      <c r="A4" s="451"/>
      <c r="B4" s="70" t="s">
        <v>146</v>
      </c>
      <c r="C4" s="69" t="s">
        <v>145</v>
      </c>
      <c r="D4" s="69" t="s">
        <v>106</v>
      </c>
      <c r="E4" s="69" t="s">
        <v>106</v>
      </c>
      <c r="F4" s="68" t="s">
        <v>145</v>
      </c>
      <c r="G4" s="68" t="s">
        <v>106</v>
      </c>
      <c r="H4" s="68" t="s">
        <v>106</v>
      </c>
      <c r="I4" s="67" t="s">
        <v>145</v>
      </c>
      <c r="J4" s="67" t="s">
        <v>106</v>
      </c>
      <c r="K4" s="67" t="s">
        <v>106</v>
      </c>
      <c r="L4" s="448"/>
      <c r="M4" s="457"/>
      <c r="N4" s="443"/>
    </row>
    <row r="5" spans="1:32" ht="26.25" customHeight="1" x14ac:dyDescent="0.45">
      <c r="A5" s="434" t="s">
        <v>144</v>
      </c>
      <c r="B5" s="64" t="s">
        <v>92</v>
      </c>
      <c r="C5" s="188">
        <v>7052.96</v>
      </c>
      <c r="D5" s="248">
        <f>E5/C5</f>
        <v>101.24050292643088</v>
      </c>
      <c r="E5" s="189">
        <v>714045.21751999995</v>
      </c>
      <c r="F5" s="190">
        <v>100185.341</v>
      </c>
      <c r="G5" s="251">
        <f>H5/F5</f>
        <v>141.50034175992872</v>
      </c>
      <c r="H5" s="191">
        <v>14176259.990835</v>
      </c>
      <c r="I5" s="192">
        <f>C5+F5</f>
        <v>107238.30100000001</v>
      </c>
      <c r="J5" s="245">
        <f>K5/I5</f>
        <v>138.85249084984105</v>
      </c>
      <c r="K5" s="193">
        <f>E5+H5</f>
        <v>14890305.208355</v>
      </c>
      <c r="L5" s="438"/>
      <c r="M5" s="426"/>
      <c r="N5" s="418"/>
    </row>
    <row r="6" spans="1:32" ht="26.25" customHeight="1" x14ac:dyDescent="0.45">
      <c r="A6" s="435"/>
      <c r="B6" s="63" t="s">
        <v>132</v>
      </c>
      <c r="C6" s="194">
        <v>12734</v>
      </c>
      <c r="D6" s="249">
        <f t="shared" ref="D6:D8" si="0">E6/C6</f>
        <v>87.517669231977379</v>
      </c>
      <c r="E6" s="195">
        <v>1114450</v>
      </c>
      <c r="F6" s="196">
        <v>39227</v>
      </c>
      <c r="G6" s="252">
        <f t="shared" ref="G6:G8" si="1">H6/F6</f>
        <v>163.22283121319498</v>
      </c>
      <c r="H6" s="197">
        <v>6402742</v>
      </c>
      <c r="I6" s="198">
        <f t="shared" ref="I6:I8" si="2">C6+F6</f>
        <v>51961</v>
      </c>
      <c r="J6" s="246">
        <f>K6/I6</f>
        <v>144.66988703065761</v>
      </c>
      <c r="K6" s="199">
        <f t="shared" ref="K6:K8" si="3">E6+H6</f>
        <v>7517192</v>
      </c>
      <c r="L6" s="439"/>
      <c r="M6" s="427"/>
      <c r="N6" s="419"/>
    </row>
    <row r="7" spans="1:32" ht="26.25" customHeight="1" x14ac:dyDescent="0.45">
      <c r="A7" s="436"/>
      <c r="B7" s="61" t="s">
        <v>131</v>
      </c>
      <c r="C7" s="194">
        <v>22890</v>
      </c>
      <c r="D7" s="250">
        <f t="shared" si="0"/>
        <v>87.187767584097855</v>
      </c>
      <c r="E7" s="200">
        <v>1995728</v>
      </c>
      <c r="F7" s="201">
        <v>28913</v>
      </c>
      <c r="G7" s="253">
        <f t="shared" si="1"/>
        <v>195.00743610140768</v>
      </c>
      <c r="H7" s="202">
        <v>5638250</v>
      </c>
      <c r="I7" s="203">
        <f t="shared" si="2"/>
        <v>51803</v>
      </c>
      <c r="J7" s="247">
        <f t="shared" ref="J7:J8" si="4">K7/I7</f>
        <v>147.36555797926761</v>
      </c>
      <c r="K7" s="204">
        <f t="shared" si="3"/>
        <v>7633978</v>
      </c>
      <c r="L7" s="439"/>
      <c r="M7" s="427"/>
      <c r="N7" s="419"/>
    </row>
    <row r="8" spans="1:32" ht="26.25" customHeight="1" x14ac:dyDescent="0.45">
      <c r="A8" s="436"/>
      <c r="B8" s="61" t="s">
        <v>130</v>
      </c>
      <c r="C8" s="205">
        <v>21316</v>
      </c>
      <c r="D8" s="250">
        <f t="shared" si="0"/>
        <v>95.089463313942574</v>
      </c>
      <c r="E8" s="200">
        <v>2026927</v>
      </c>
      <c r="F8" s="201">
        <v>72423</v>
      </c>
      <c r="G8" s="253">
        <f t="shared" si="1"/>
        <v>117.19967413666929</v>
      </c>
      <c r="H8" s="202">
        <v>8487952</v>
      </c>
      <c r="I8" s="203">
        <f t="shared" si="2"/>
        <v>93739</v>
      </c>
      <c r="J8" s="247">
        <f t="shared" si="4"/>
        <v>112.17187083284439</v>
      </c>
      <c r="K8" s="204">
        <f t="shared" si="3"/>
        <v>10514879</v>
      </c>
      <c r="L8" s="439"/>
      <c r="M8" s="427"/>
      <c r="N8" s="419"/>
    </row>
    <row r="9" spans="1:32" ht="42" x14ac:dyDescent="0.45">
      <c r="A9" s="436"/>
      <c r="B9" s="62" t="s">
        <v>129</v>
      </c>
      <c r="C9" s="444"/>
      <c r="D9" s="445"/>
      <c r="E9" s="445"/>
      <c r="F9" s="206"/>
      <c r="G9" s="202"/>
      <c r="H9" s="207"/>
      <c r="I9" s="208"/>
      <c r="J9" s="209"/>
      <c r="K9" s="209"/>
      <c r="L9" s="439"/>
      <c r="M9" s="427"/>
      <c r="N9" s="419"/>
    </row>
    <row r="10" spans="1:32" ht="26.25" customHeight="1" x14ac:dyDescent="0.45">
      <c r="A10" s="436"/>
      <c r="B10" s="61" t="s">
        <v>128</v>
      </c>
      <c r="C10" s="205" t="s">
        <v>285</v>
      </c>
      <c r="D10" s="200"/>
      <c r="E10" s="205" t="s">
        <v>285</v>
      </c>
      <c r="F10" s="201" t="s">
        <v>286</v>
      </c>
      <c r="G10" s="202"/>
      <c r="H10" s="202" t="s">
        <v>286</v>
      </c>
      <c r="I10" s="203" t="s">
        <v>287</v>
      </c>
      <c r="J10" s="204"/>
      <c r="K10" s="204" t="s">
        <v>288</v>
      </c>
      <c r="L10" s="439"/>
      <c r="M10" s="427"/>
      <c r="N10" s="419"/>
    </row>
    <row r="11" spans="1:32" ht="26.25" customHeight="1" x14ac:dyDescent="0.45">
      <c r="A11" s="436"/>
      <c r="B11" s="61" t="s">
        <v>123</v>
      </c>
      <c r="C11" s="228">
        <f>C5/C6</f>
        <v>0.55386838385424852</v>
      </c>
      <c r="D11" s="229"/>
      <c r="E11" s="210">
        <f>E5/E6</f>
        <v>0.64071534615281078</v>
      </c>
      <c r="F11" s="230">
        <f>F5/F6</f>
        <v>2.5539893695668798</v>
      </c>
      <c r="G11" s="231"/>
      <c r="H11" s="231">
        <f>H5/H6</f>
        <v>2.2140920235166432</v>
      </c>
      <c r="I11" s="211">
        <f>I5/I6</f>
        <v>2.0638228863955659</v>
      </c>
      <c r="J11" s="212"/>
      <c r="K11" s="212">
        <f>K5/K6</f>
        <v>1.9808334293383754</v>
      </c>
      <c r="L11" s="439"/>
      <c r="M11" s="427"/>
      <c r="N11" s="419"/>
    </row>
    <row r="12" spans="1:32" ht="26.25" customHeight="1" thickBot="1" x14ac:dyDescent="0.5">
      <c r="A12" s="437"/>
      <c r="B12" s="60" t="s">
        <v>127</v>
      </c>
      <c r="C12" s="232">
        <f>C5/C7</f>
        <v>0.30812407164700745</v>
      </c>
      <c r="D12" s="233"/>
      <c r="E12" s="234">
        <f>E5/E7</f>
        <v>0.35778684145334433</v>
      </c>
      <c r="F12" s="235">
        <f>F5/F7</f>
        <v>3.4650621173866427</v>
      </c>
      <c r="G12" s="236"/>
      <c r="H12" s="236">
        <f>H5/H7</f>
        <v>2.5143014216884669</v>
      </c>
      <c r="I12" s="237">
        <f>I5/I7</f>
        <v>2.0701175800629308</v>
      </c>
      <c r="J12" s="238"/>
      <c r="K12" s="238">
        <f>K5/K7</f>
        <v>1.950530275087903</v>
      </c>
      <c r="L12" s="440"/>
      <c r="M12" s="428"/>
      <c r="N12" s="420"/>
    </row>
    <row r="13" spans="1:32" ht="26.25" customHeight="1" x14ac:dyDescent="0.45">
      <c r="A13" s="434" t="s">
        <v>143</v>
      </c>
      <c r="B13" s="64" t="s">
        <v>92</v>
      </c>
      <c r="C13" s="239">
        <v>13335.58</v>
      </c>
      <c r="D13" s="239">
        <f t="shared" ref="D13:D16" si="5">E13/C13</f>
        <v>87.329810101997808</v>
      </c>
      <c r="E13" s="239">
        <v>1164593.669</v>
      </c>
      <c r="F13" s="241">
        <v>104235.70600000001</v>
      </c>
      <c r="G13" s="254">
        <f>H13/F13</f>
        <v>148.47394999176194</v>
      </c>
      <c r="H13" s="241">
        <v>15476287</v>
      </c>
      <c r="I13" s="243">
        <f>C13+F13</f>
        <v>117571.28600000001</v>
      </c>
      <c r="J13" s="245">
        <f t="shared" ref="J13:J16" si="6">K13/I13</f>
        <v>141.53864634091013</v>
      </c>
      <c r="K13" s="243">
        <f>E13+H13</f>
        <v>16640880.669</v>
      </c>
      <c r="L13" s="438"/>
      <c r="M13" s="426"/>
      <c r="N13" s="418"/>
    </row>
    <row r="14" spans="1:32" ht="26.25" customHeight="1" x14ac:dyDescent="0.45">
      <c r="A14" s="435"/>
      <c r="B14" s="63" t="s">
        <v>132</v>
      </c>
      <c r="C14" s="240">
        <v>20710</v>
      </c>
      <c r="D14" s="240">
        <f t="shared" si="5"/>
        <v>87.424480927088368</v>
      </c>
      <c r="E14" s="240">
        <v>1810561</v>
      </c>
      <c r="F14" s="242">
        <v>55854</v>
      </c>
      <c r="G14" s="253">
        <f t="shared" ref="G14:G16" si="7">H14/F14</f>
        <v>161.8121710172951</v>
      </c>
      <c r="H14" s="242">
        <v>9037857</v>
      </c>
      <c r="I14" s="244">
        <f t="shared" ref="I14:I16" si="8">C14+F14</f>
        <v>76564</v>
      </c>
      <c r="J14" s="246">
        <f t="shared" si="6"/>
        <v>141.69084687320412</v>
      </c>
      <c r="K14" s="244">
        <f t="shared" ref="K14:K16" si="9">E14+H14</f>
        <v>10848418</v>
      </c>
      <c r="L14" s="439"/>
      <c r="M14" s="427"/>
      <c r="N14" s="419"/>
    </row>
    <row r="15" spans="1:32" ht="26.25" customHeight="1" x14ac:dyDescent="0.45">
      <c r="A15" s="436"/>
      <c r="B15" s="61" t="s">
        <v>131</v>
      </c>
      <c r="C15" s="240">
        <v>21667</v>
      </c>
      <c r="D15" s="240">
        <f t="shared" si="5"/>
        <v>92.387224811925975</v>
      </c>
      <c r="E15" s="240">
        <v>2001754</v>
      </c>
      <c r="F15" s="242">
        <v>49896</v>
      </c>
      <c r="G15" s="253">
        <f t="shared" si="7"/>
        <v>180.77455106621773</v>
      </c>
      <c r="H15" s="242">
        <v>9019927</v>
      </c>
      <c r="I15" s="244">
        <f t="shared" si="8"/>
        <v>71563</v>
      </c>
      <c r="J15" s="247">
        <f t="shared" si="6"/>
        <v>154.01368025376243</v>
      </c>
      <c r="K15" s="244">
        <f t="shared" si="9"/>
        <v>11021681</v>
      </c>
      <c r="L15" s="439"/>
      <c r="M15" s="427"/>
      <c r="N15" s="419"/>
    </row>
    <row r="16" spans="1:32" ht="26.25" customHeight="1" x14ac:dyDescent="0.45">
      <c r="A16" s="436"/>
      <c r="B16" s="61" t="s">
        <v>130</v>
      </c>
      <c r="C16" s="240">
        <v>24995</v>
      </c>
      <c r="D16" s="240">
        <f t="shared" si="5"/>
        <v>91.851730346069218</v>
      </c>
      <c r="E16" s="240">
        <v>2295834</v>
      </c>
      <c r="F16" s="217">
        <v>38209</v>
      </c>
      <c r="G16" s="252">
        <f t="shared" si="7"/>
        <v>114.90601690701143</v>
      </c>
      <c r="H16" s="242">
        <v>4390444</v>
      </c>
      <c r="I16" s="244">
        <f t="shared" si="8"/>
        <v>63204</v>
      </c>
      <c r="J16" s="247">
        <f t="shared" si="6"/>
        <v>105.78884247832416</v>
      </c>
      <c r="K16" s="244">
        <f t="shared" si="9"/>
        <v>6686278</v>
      </c>
      <c r="L16" s="439"/>
      <c r="M16" s="427"/>
      <c r="N16" s="419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</row>
    <row r="17" spans="1:32" ht="42" x14ac:dyDescent="0.45">
      <c r="A17" s="436"/>
      <c r="B17" s="62" t="s">
        <v>129</v>
      </c>
      <c r="C17" s="421"/>
      <c r="D17" s="422"/>
      <c r="E17" s="422"/>
      <c r="F17" s="219"/>
      <c r="G17" s="217"/>
      <c r="H17" s="219"/>
      <c r="I17" s="220"/>
      <c r="J17" s="220"/>
      <c r="K17" s="220"/>
      <c r="L17" s="439"/>
      <c r="M17" s="427"/>
      <c r="N17" s="419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</row>
    <row r="18" spans="1:32" ht="26.25" customHeight="1" x14ac:dyDescent="0.45">
      <c r="A18" s="436"/>
      <c r="B18" s="61" t="s">
        <v>128</v>
      </c>
      <c r="C18" s="216" t="s">
        <v>285</v>
      </c>
      <c r="D18" s="216"/>
      <c r="E18" s="216" t="s">
        <v>285</v>
      </c>
      <c r="F18" s="217" t="s">
        <v>286</v>
      </c>
      <c r="G18" s="217"/>
      <c r="H18" s="217" t="s">
        <v>286</v>
      </c>
      <c r="I18" s="203" t="s">
        <v>287</v>
      </c>
      <c r="J18" s="218"/>
      <c r="K18" s="203" t="s">
        <v>287</v>
      </c>
      <c r="L18" s="439"/>
      <c r="M18" s="427"/>
      <c r="N18" s="419"/>
    </row>
    <row r="19" spans="1:32" ht="26.25" customHeight="1" x14ac:dyDescent="0.45">
      <c r="A19" s="436"/>
      <c r="B19" s="61" t="s">
        <v>123</v>
      </c>
      <c r="C19" s="228">
        <f>C13/C14</f>
        <v>0.64391984548527281</v>
      </c>
      <c r="D19" s="229"/>
      <c r="E19" s="210">
        <f>E13/E14</f>
        <v>0.64322255312027599</v>
      </c>
      <c r="F19" s="230">
        <f>F13/F14</f>
        <v>1.8662173881906401</v>
      </c>
      <c r="G19" s="231"/>
      <c r="H19" s="231">
        <f>H13/H14</f>
        <v>1.7123845840889051</v>
      </c>
      <c r="I19" s="211">
        <f>I13/I14</f>
        <v>1.5355948748759209</v>
      </c>
      <c r="J19" s="212"/>
      <c r="K19" s="212">
        <f>K13/K14</f>
        <v>1.5339453797779548</v>
      </c>
      <c r="L19" s="439"/>
      <c r="M19" s="427"/>
      <c r="N19" s="419"/>
    </row>
    <row r="20" spans="1:32" ht="26.25" customHeight="1" thickBot="1" x14ac:dyDescent="0.5">
      <c r="A20" s="437"/>
      <c r="B20" s="60" t="s">
        <v>127</v>
      </c>
      <c r="C20" s="232">
        <f>C13/C15</f>
        <v>0.61547883878709553</v>
      </c>
      <c r="D20" s="233"/>
      <c r="E20" s="234">
        <f>E13/E15</f>
        <v>0.58178660764509527</v>
      </c>
      <c r="F20" s="235">
        <f>F13/F15</f>
        <v>2.0890593634760304</v>
      </c>
      <c r="G20" s="236"/>
      <c r="H20" s="236">
        <f>H13/H15</f>
        <v>1.7157884980665585</v>
      </c>
      <c r="I20" s="237">
        <f>I13/I15</f>
        <v>1.6429060548048573</v>
      </c>
      <c r="J20" s="238"/>
      <c r="K20" s="238">
        <f>K13/K15</f>
        <v>1.5098314557461787</v>
      </c>
      <c r="L20" s="440"/>
      <c r="M20" s="428"/>
      <c r="N20" s="420"/>
    </row>
    <row r="21" spans="1:32" ht="26.25" customHeight="1" x14ac:dyDescent="0.45">
      <c r="A21" s="434" t="s">
        <v>142</v>
      </c>
      <c r="B21" s="64" t="s">
        <v>92</v>
      </c>
      <c r="C21" s="239">
        <v>41800.99</v>
      </c>
      <c r="D21" s="239">
        <f t="shared" ref="D21:D32" si="10">E21/C21</f>
        <v>85.386588694430458</v>
      </c>
      <c r="E21" s="239">
        <v>3569243.9401500002</v>
      </c>
      <c r="F21" s="241">
        <v>87340.676000000007</v>
      </c>
      <c r="G21" s="254">
        <f>H21/F21</f>
        <v>154.89790573550175</v>
      </c>
      <c r="H21" s="241">
        <v>13528887.797923001</v>
      </c>
      <c r="I21" s="243">
        <f>C21+F21</f>
        <v>129141.666</v>
      </c>
      <c r="J21" s="245">
        <f t="shared" ref="J21:J24" si="11">K21/I21</f>
        <v>132.39825896371045</v>
      </c>
      <c r="K21" s="243">
        <f>E21+H21</f>
        <v>17098131.738072999</v>
      </c>
      <c r="L21" s="438"/>
      <c r="M21" s="426"/>
      <c r="N21" s="418"/>
    </row>
    <row r="22" spans="1:32" ht="26.25" customHeight="1" x14ac:dyDescent="0.45">
      <c r="A22" s="435"/>
      <c r="B22" s="63" t="s">
        <v>132</v>
      </c>
      <c r="C22" s="240">
        <v>27585</v>
      </c>
      <c r="D22" s="240">
        <f t="shared" si="10"/>
        <v>87.387891970273699</v>
      </c>
      <c r="E22" s="240">
        <v>2410595</v>
      </c>
      <c r="F22" s="242">
        <v>52893</v>
      </c>
      <c r="G22" s="253">
        <f t="shared" ref="G22:G24" si="12">H22/F22</f>
        <v>163.06694647684949</v>
      </c>
      <c r="H22" s="242">
        <v>8625100</v>
      </c>
      <c r="I22" s="244">
        <f t="shared" ref="I22:I24" si="13">C22+F22</f>
        <v>80478</v>
      </c>
      <c r="J22" s="246">
        <f t="shared" si="11"/>
        <v>137.12685454409902</v>
      </c>
      <c r="K22" s="244">
        <f t="shared" ref="K22:K24" si="14">E22+H22</f>
        <v>11035695</v>
      </c>
      <c r="L22" s="439"/>
      <c r="M22" s="427"/>
      <c r="N22" s="419"/>
    </row>
    <row r="23" spans="1:32" ht="26.25" customHeight="1" x14ac:dyDescent="0.45">
      <c r="A23" s="436"/>
      <c r="B23" s="61" t="s">
        <v>131</v>
      </c>
      <c r="C23" s="240">
        <v>18911</v>
      </c>
      <c r="D23" s="240">
        <f t="shared" si="10"/>
        <v>88.47987943524933</v>
      </c>
      <c r="E23" s="240">
        <v>1673243</v>
      </c>
      <c r="F23" s="242">
        <v>28324</v>
      </c>
      <c r="G23" s="253">
        <f t="shared" si="12"/>
        <v>141.3144682954385</v>
      </c>
      <c r="H23" s="242">
        <v>4002591</v>
      </c>
      <c r="I23" s="244">
        <f t="shared" si="13"/>
        <v>47235</v>
      </c>
      <c r="J23" s="247">
        <f t="shared" si="11"/>
        <v>120.16161744469143</v>
      </c>
      <c r="K23" s="244">
        <f t="shared" si="14"/>
        <v>5675834</v>
      </c>
      <c r="L23" s="439"/>
      <c r="M23" s="427"/>
      <c r="N23" s="419"/>
    </row>
    <row r="24" spans="1:32" ht="26.25" customHeight="1" x14ac:dyDescent="0.45">
      <c r="A24" s="436"/>
      <c r="B24" s="61" t="s">
        <v>130</v>
      </c>
      <c r="C24" s="240">
        <v>33684</v>
      </c>
      <c r="D24" s="240">
        <f t="shared" si="10"/>
        <v>85.666636978981117</v>
      </c>
      <c r="E24" s="240">
        <v>2885595</v>
      </c>
      <c r="F24" s="217">
        <v>74187</v>
      </c>
      <c r="G24" s="252">
        <f t="shared" si="12"/>
        <v>116.55242832302156</v>
      </c>
      <c r="H24" s="242">
        <v>8646675</v>
      </c>
      <c r="I24" s="244">
        <f t="shared" si="13"/>
        <v>107871</v>
      </c>
      <c r="J24" s="247">
        <f t="shared" si="11"/>
        <v>106.90797341268738</v>
      </c>
      <c r="K24" s="244">
        <f t="shared" si="14"/>
        <v>11532270</v>
      </c>
      <c r="L24" s="439"/>
      <c r="M24" s="427"/>
      <c r="N24" s="419"/>
    </row>
    <row r="25" spans="1:32" ht="42" x14ac:dyDescent="0.45">
      <c r="A25" s="436"/>
      <c r="B25" s="62" t="s">
        <v>129</v>
      </c>
      <c r="C25" s="421"/>
      <c r="D25" s="422"/>
      <c r="E25" s="422"/>
      <c r="F25" s="219"/>
      <c r="G25" s="217"/>
      <c r="H25" s="219"/>
      <c r="I25" s="224"/>
      <c r="J25" s="224"/>
      <c r="K25" s="224"/>
      <c r="L25" s="439"/>
      <c r="M25" s="427"/>
      <c r="N25" s="419"/>
    </row>
    <row r="26" spans="1:32" ht="26.25" customHeight="1" x14ac:dyDescent="0.45">
      <c r="A26" s="436"/>
      <c r="B26" s="61" t="s">
        <v>128</v>
      </c>
      <c r="C26" s="216" t="s">
        <v>285</v>
      </c>
      <c r="D26" s="216"/>
      <c r="E26" s="216" t="s">
        <v>285</v>
      </c>
      <c r="F26" s="217" t="s">
        <v>286</v>
      </c>
      <c r="G26" s="217"/>
      <c r="H26" s="217" t="s">
        <v>286</v>
      </c>
      <c r="I26" s="218" t="s">
        <v>287</v>
      </c>
      <c r="J26" s="218"/>
      <c r="K26" s="218" t="s">
        <v>288</v>
      </c>
      <c r="L26" s="439"/>
      <c r="M26" s="427"/>
      <c r="N26" s="419"/>
    </row>
    <row r="27" spans="1:32" ht="26.25" customHeight="1" x14ac:dyDescent="0.45">
      <c r="A27" s="436"/>
      <c r="B27" s="61" t="s">
        <v>123</v>
      </c>
      <c r="C27" s="228">
        <f>C21/C22</f>
        <v>1.5153521841580568</v>
      </c>
      <c r="D27" s="229"/>
      <c r="E27" s="210">
        <f>E21/E22</f>
        <v>1.480648528744978</v>
      </c>
      <c r="F27" s="230">
        <f>F21/F22</f>
        <v>1.6512709810371884</v>
      </c>
      <c r="G27" s="231"/>
      <c r="H27" s="231">
        <f>H21/H22</f>
        <v>1.5685485151387231</v>
      </c>
      <c r="I27" s="211">
        <f>I21/I22</f>
        <v>1.6046828450011184</v>
      </c>
      <c r="J27" s="212"/>
      <c r="K27" s="212">
        <f>K21/K22</f>
        <v>1.5493479783623052</v>
      </c>
      <c r="L27" s="439"/>
      <c r="M27" s="427"/>
      <c r="N27" s="419"/>
    </row>
    <row r="28" spans="1:32" ht="26.25" customHeight="1" thickBot="1" x14ac:dyDescent="0.5">
      <c r="A28" s="437"/>
      <c r="B28" s="60" t="s">
        <v>127</v>
      </c>
      <c r="C28" s="232">
        <f>C21/C23</f>
        <v>2.2104061128443764</v>
      </c>
      <c r="D28" s="233"/>
      <c r="E28" s="234">
        <f>E21/E23</f>
        <v>2.1331294618593954</v>
      </c>
      <c r="F28" s="235">
        <f>F21/F23</f>
        <v>3.083627877418444</v>
      </c>
      <c r="G28" s="236"/>
      <c r="H28" s="236">
        <f>H21/H23</f>
        <v>3.3800325334072356</v>
      </c>
      <c r="I28" s="237">
        <f>I21/I23</f>
        <v>2.7340248967926324</v>
      </c>
      <c r="J28" s="238"/>
      <c r="K28" s="238">
        <f>K21/K23</f>
        <v>3.0124439400576195</v>
      </c>
      <c r="L28" s="440"/>
      <c r="M28" s="428"/>
      <c r="N28" s="420"/>
    </row>
    <row r="29" spans="1:32" ht="26.25" customHeight="1" x14ac:dyDescent="0.45">
      <c r="A29" s="434" t="s">
        <v>141</v>
      </c>
      <c r="B29" s="64" t="s">
        <v>92</v>
      </c>
      <c r="C29" s="239">
        <v>47475</v>
      </c>
      <c r="D29" s="239">
        <f t="shared" si="10"/>
        <v>75.362527646129536</v>
      </c>
      <c r="E29" s="239">
        <v>3577836</v>
      </c>
      <c r="F29" s="241">
        <v>66043</v>
      </c>
      <c r="G29" s="254">
        <f>H29/F29</f>
        <v>164.29025029147675</v>
      </c>
      <c r="H29" s="241">
        <v>10850221</v>
      </c>
      <c r="I29" s="243">
        <f>C29+F29</f>
        <v>113518</v>
      </c>
      <c r="J29" s="245">
        <f t="shared" ref="J29:J32" si="15">K29/I29</f>
        <v>127.09928821860851</v>
      </c>
      <c r="K29" s="243">
        <f>E29+H29</f>
        <v>14428057</v>
      </c>
      <c r="L29" s="438"/>
      <c r="M29" s="426"/>
      <c r="N29" s="418"/>
    </row>
    <row r="30" spans="1:32" ht="26.25" customHeight="1" x14ac:dyDescent="0.45">
      <c r="A30" s="435"/>
      <c r="B30" s="63" t="s">
        <v>132</v>
      </c>
      <c r="C30" s="240">
        <v>34834</v>
      </c>
      <c r="D30" s="240">
        <f t="shared" si="10"/>
        <v>87.39748521559396</v>
      </c>
      <c r="E30" s="240">
        <v>3044404</v>
      </c>
      <c r="F30" s="242">
        <v>52744</v>
      </c>
      <c r="G30" s="253">
        <f t="shared" ref="G30:G32" si="16">H30/F30</f>
        <v>162.22692628545428</v>
      </c>
      <c r="H30" s="242">
        <v>8556497</v>
      </c>
      <c r="I30" s="244">
        <f t="shared" ref="I30:I32" si="17">C30+F30</f>
        <v>87578</v>
      </c>
      <c r="J30" s="246">
        <f t="shared" si="15"/>
        <v>132.46364383749344</v>
      </c>
      <c r="K30" s="244">
        <f t="shared" ref="K30:K32" si="18">E30+H30</f>
        <v>11600901</v>
      </c>
      <c r="L30" s="439"/>
      <c r="M30" s="427"/>
      <c r="N30" s="419"/>
    </row>
    <row r="31" spans="1:32" ht="26.25" customHeight="1" x14ac:dyDescent="0.45">
      <c r="A31" s="436"/>
      <c r="B31" s="61" t="s">
        <v>131</v>
      </c>
      <c r="C31" s="240">
        <v>33658</v>
      </c>
      <c r="D31" s="240">
        <f t="shared" si="10"/>
        <v>98.168875155980743</v>
      </c>
      <c r="E31" s="240">
        <v>3304168</v>
      </c>
      <c r="F31" s="242">
        <v>82602</v>
      </c>
      <c r="G31" s="253">
        <f t="shared" si="16"/>
        <v>141.47153821941356</v>
      </c>
      <c r="H31" s="242">
        <v>11685832</v>
      </c>
      <c r="I31" s="244">
        <f t="shared" si="17"/>
        <v>116260</v>
      </c>
      <c r="J31" s="247">
        <f t="shared" si="15"/>
        <v>128.93514536383967</v>
      </c>
      <c r="K31" s="244">
        <f t="shared" si="18"/>
        <v>14990000</v>
      </c>
      <c r="L31" s="439"/>
      <c r="M31" s="427"/>
      <c r="N31" s="419"/>
    </row>
    <row r="32" spans="1:32" ht="26.25" customHeight="1" x14ac:dyDescent="0.45">
      <c r="A32" s="436"/>
      <c r="B32" s="61" t="s">
        <v>130</v>
      </c>
      <c r="C32" s="240">
        <v>51895</v>
      </c>
      <c r="D32" s="240">
        <f t="shared" si="10"/>
        <v>86.829713845264479</v>
      </c>
      <c r="E32" s="240">
        <v>4506028</v>
      </c>
      <c r="F32" s="217">
        <v>22884</v>
      </c>
      <c r="G32" s="252">
        <f t="shared" si="16"/>
        <v>102.32385072539766</v>
      </c>
      <c r="H32" s="242">
        <v>2341579</v>
      </c>
      <c r="I32" s="244">
        <f t="shared" si="17"/>
        <v>74779</v>
      </c>
      <c r="J32" s="247">
        <f t="shared" si="15"/>
        <v>91.571256636221392</v>
      </c>
      <c r="K32" s="244">
        <f t="shared" si="18"/>
        <v>6847607</v>
      </c>
      <c r="L32" s="439"/>
      <c r="M32" s="427"/>
      <c r="N32" s="419"/>
    </row>
    <row r="33" spans="1:14" ht="42" x14ac:dyDescent="0.45">
      <c r="A33" s="436"/>
      <c r="B33" s="62" t="s">
        <v>129</v>
      </c>
      <c r="C33" s="421"/>
      <c r="D33" s="422"/>
      <c r="E33" s="422"/>
      <c r="F33" s="219"/>
      <c r="G33" s="217"/>
      <c r="H33" s="219"/>
      <c r="I33" s="224"/>
      <c r="J33" s="224"/>
      <c r="K33" s="224"/>
      <c r="L33" s="439"/>
      <c r="M33" s="427"/>
      <c r="N33" s="419"/>
    </row>
    <row r="34" spans="1:14" ht="26.25" customHeight="1" x14ac:dyDescent="0.45">
      <c r="A34" s="436"/>
      <c r="B34" s="61" t="s">
        <v>128</v>
      </c>
      <c r="C34" s="216" t="s">
        <v>285</v>
      </c>
      <c r="D34" s="216"/>
      <c r="E34" s="216" t="s">
        <v>285</v>
      </c>
      <c r="F34" s="217" t="s">
        <v>286</v>
      </c>
      <c r="G34" s="217"/>
      <c r="H34" s="217" t="s">
        <v>286</v>
      </c>
      <c r="I34" s="218" t="s">
        <v>287</v>
      </c>
      <c r="J34" s="218"/>
      <c r="K34" s="218" t="s">
        <v>288</v>
      </c>
      <c r="L34" s="439"/>
      <c r="M34" s="427"/>
      <c r="N34" s="419"/>
    </row>
    <row r="35" spans="1:14" ht="26.25" customHeight="1" x14ac:dyDescent="0.45">
      <c r="A35" s="436"/>
      <c r="B35" s="61" t="s">
        <v>123</v>
      </c>
      <c r="C35" s="228">
        <f>C29/C30</f>
        <v>1.362892576218637</v>
      </c>
      <c r="D35" s="229"/>
      <c r="E35" s="210">
        <f>E29/E30</f>
        <v>1.1752172182141398</v>
      </c>
      <c r="F35" s="230">
        <f>F29/F30</f>
        <v>1.2521424237827998</v>
      </c>
      <c r="G35" s="231"/>
      <c r="H35" s="231">
        <f>H29/H30</f>
        <v>1.2680681124530284</v>
      </c>
      <c r="I35" s="211">
        <f>I29/I30</f>
        <v>1.2961931078581379</v>
      </c>
      <c r="J35" s="212"/>
      <c r="K35" s="212">
        <f>K29/K30</f>
        <v>1.2437014159503645</v>
      </c>
      <c r="L35" s="439"/>
      <c r="M35" s="427"/>
      <c r="N35" s="419"/>
    </row>
    <row r="36" spans="1:14" ht="26.25" customHeight="1" thickBot="1" x14ac:dyDescent="0.5">
      <c r="A36" s="437"/>
      <c r="B36" s="60" t="s">
        <v>127</v>
      </c>
      <c r="C36" s="232">
        <f>C29/C31</f>
        <v>1.4105116168518628</v>
      </c>
      <c r="D36" s="233"/>
      <c r="E36" s="234">
        <f>E29/E31</f>
        <v>1.0828250863757534</v>
      </c>
      <c r="F36" s="235">
        <f>F29/F31</f>
        <v>0.79953269896612678</v>
      </c>
      <c r="G36" s="236"/>
      <c r="H36" s="236">
        <f>H29/H31</f>
        <v>0.92849366651856713</v>
      </c>
      <c r="I36" s="237">
        <f>I29/I31</f>
        <v>0.97641493204885599</v>
      </c>
      <c r="J36" s="238"/>
      <c r="K36" s="238">
        <f>K29/K31</f>
        <v>0.96251214142761843</v>
      </c>
      <c r="L36" s="440"/>
      <c r="M36" s="428"/>
      <c r="N36" s="420"/>
    </row>
    <row r="37" spans="1:14" ht="26.25" customHeight="1" x14ac:dyDescent="0.45">
      <c r="A37" s="434" t="s">
        <v>140</v>
      </c>
      <c r="B37" s="64" t="s">
        <v>92</v>
      </c>
      <c r="C37" s="239">
        <v>58094</v>
      </c>
      <c r="D37" s="239">
        <f t="shared" ref="D37:D40" si="19">E37/C37</f>
        <v>76.20131166729783</v>
      </c>
      <c r="E37" s="239">
        <v>4426839</v>
      </c>
      <c r="F37" s="241">
        <v>56949</v>
      </c>
      <c r="G37" s="295">
        <f>H37/F37</f>
        <v>166.19522730864458</v>
      </c>
      <c r="H37" s="241">
        <v>9464652</v>
      </c>
      <c r="I37" s="243">
        <f>C37+F37</f>
        <v>115043</v>
      </c>
      <c r="J37" s="245">
        <f t="shared" ref="J37:J40" si="20">K37/I37</f>
        <v>120.75042375459611</v>
      </c>
      <c r="K37" s="243">
        <f>E37+H37</f>
        <v>13891491</v>
      </c>
      <c r="L37" s="438"/>
      <c r="M37" s="426"/>
      <c r="N37" s="418"/>
    </row>
    <row r="38" spans="1:14" ht="26.25" customHeight="1" x14ac:dyDescent="0.45">
      <c r="A38" s="435"/>
      <c r="B38" s="63" t="s">
        <v>132</v>
      </c>
      <c r="C38" s="240">
        <v>21635</v>
      </c>
      <c r="D38" s="240">
        <f t="shared" si="19"/>
        <v>87.472844927201294</v>
      </c>
      <c r="E38" s="240">
        <v>1892475</v>
      </c>
      <c r="F38" s="242">
        <v>53082</v>
      </c>
      <c r="G38" s="296">
        <f t="shared" ref="G38:G40" si="21">H38/F38</f>
        <v>162.57799253984402</v>
      </c>
      <c r="H38" s="242">
        <v>8629965</v>
      </c>
      <c r="I38" s="244">
        <f t="shared" ref="I38:I40" si="22">C38+F38</f>
        <v>74717</v>
      </c>
      <c r="J38" s="246">
        <f t="shared" si="20"/>
        <v>140.83060080035332</v>
      </c>
      <c r="K38" s="244">
        <f t="shared" ref="K38:K40" si="23">E38+H38</f>
        <v>10522440</v>
      </c>
      <c r="L38" s="439"/>
      <c r="M38" s="427"/>
      <c r="N38" s="419"/>
    </row>
    <row r="39" spans="1:14" ht="26.25" customHeight="1" x14ac:dyDescent="0.45">
      <c r="A39" s="436"/>
      <c r="B39" s="61" t="s">
        <v>131</v>
      </c>
      <c r="C39" s="240">
        <v>30705</v>
      </c>
      <c r="D39" s="240">
        <f t="shared" si="19"/>
        <v>94.102979970688807</v>
      </c>
      <c r="E39" s="240">
        <v>2889432</v>
      </c>
      <c r="F39" s="242">
        <v>72288</v>
      </c>
      <c r="G39" s="296">
        <f t="shared" si="21"/>
        <v>159.23703795927401</v>
      </c>
      <c r="H39" s="242">
        <v>11510927</v>
      </c>
      <c r="I39" s="244">
        <f t="shared" si="22"/>
        <v>102993</v>
      </c>
      <c r="J39" s="247">
        <f t="shared" si="20"/>
        <v>139.81881292903401</v>
      </c>
      <c r="K39" s="244">
        <f t="shared" si="23"/>
        <v>14400359</v>
      </c>
      <c r="L39" s="439"/>
      <c r="M39" s="427"/>
      <c r="N39" s="419"/>
    </row>
    <row r="40" spans="1:14" ht="26.25" customHeight="1" x14ac:dyDescent="0.45">
      <c r="A40" s="436"/>
      <c r="B40" s="61" t="s">
        <v>130</v>
      </c>
      <c r="C40" s="240">
        <v>31744</v>
      </c>
      <c r="D40" s="240">
        <f t="shared" si="19"/>
        <v>86.680317540322577</v>
      </c>
      <c r="E40" s="240">
        <v>2751580</v>
      </c>
      <c r="F40" s="242">
        <v>56575</v>
      </c>
      <c r="G40" s="297">
        <f t="shared" si="21"/>
        <v>94.155881573133016</v>
      </c>
      <c r="H40" s="242">
        <v>5326869</v>
      </c>
      <c r="I40" s="244">
        <f t="shared" si="22"/>
        <v>88319</v>
      </c>
      <c r="J40" s="247">
        <f t="shared" si="20"/>
        <v>91.468981759304341</v>
      </c>
      <c r="K40" s="244">
        <f t="shared" si="23"/>
        <v>8078449</v>
      </c>
      <c r="L40" s="439"/>
      <c r="M40" s="427"/>
      <c r="N40" s="419"/>
    </row>
    <row r="41" spans="1:14" ht="42" x14ac:dyDescent="0.45">
      <c r="A41" s="436"/>
      <c r="B41" s="62" t="s">
        <v>129</v>
      </c>
      <c r="C41" s="421"/>
      <c r="D41" s="422"/>
      <c r="E41" s="422"/>
      <c r="F41" s="219"/>
      <c r="G41" s="217"/>
      <c r="H41" s="219"/>
      <c r="I41" s="224"/>
      <c r="J41" s="224"/>
      <c r="K41" s="224"/>
      <c r="L41" s="439"/>
      <c r="M41" s="427"/>
      <c r="N41" s="419"/>
    </row>
    <row r="42" spans="1:14" ht="26.25" customHeight="1" x14ac:dyDescent="0.45">
      <c r="A42" s="436"/>
      <c r="B42" s="61" t="s">
        <v>128</v>
      </c>
      <c r="C42" s="216" t="s">
        <v>285</v>
      </c>
      <c r="D42" s="216"/>
      <c r="E42" s="216" t="s">
        <v>285</v>
      </c>
      <c r="F42" s="217" t="s">
        <v>286</v>
      </c>
      <c r="G42" s="217"/>
      <c r="H42" s="217" t="s">
        <v>286</v>
      </c>
      <c r="I42" s="218" t="s">
        <v>287</v>
      </c>
      <c r="J42" s="218"/>
      <c r="K42" s="218" t="s">
        <v>288</v>
      </c>
      <c r="L42" s="439"/>
      <c r="M42" s="427"/>
      <c r="N42" s="419"/>
    </row>
    <row r="43" spans="1:14" ht="26.25" customHeight="1" x14ac:dyDescent="0.45">
      <c r="A43" s="436"/>
      <c r="B43" s="61" t="s">
        <v>123</v>
      </c>
      <c r="C43" s="228">
        <f>C37/C38</f>
        <v>2.6851860411370465</v>
      </c>
      <c r="D43" s="229"/>
      <c r="E43" s="210">
        <f>E37/E38</f>
        <v>2.3391796457020568</v>
      </c>
      <c r="F43" s="230">
        <f>F37/F38</f>
        <v>1.0728495535209677</v>
      </c>
      <c r="G43" s="231"/>
      <c r="H43" s="231">
        <f>H37/H38</f>
        <v>1.0967196274840048</v>
      </c>
      <c r="I43" s="211">
        <f>I37/I38</f>
        <v>1.5397165303746136</v>
      </c>
      <c r="J43" s="212"/>
      <c r="K43" s="212">
        <f>K37/K38</f>
        <v>1.3201777344418215</v>
      </c>
      <c r="L43" s="439"/>
      <c r="M43" s="427"/>
      <c r="N43" s="419"/>
    </row>
    <row r="44" spans="1:14" ht="26.25" customHeight="1" thickBot="1" x14ac:dyDescent="0.5">
      <c r="A44" s="437"/>
      <c r="B44" s="60" t="s">
        <v>127</v>
      </c>
      <c r="C44" s="232">
        <f>C37/C39</f>
        <v>1.8920045595179937</v>
      </c>
      <c r="D44" s="233"/>
      <c r="E44" s="234">
        <f>E37/E39</f>
        <v>1.5320793152425805</v>
      </c>
      <c r="F44" s="235">
        <f>F37/F39</f>
        <v>0.78780710491367867</v>
      </c>
      <c r="G44" s="236"/>
      <c r="H44" s="236">
        <f>H37/H39</f>
        <v>0.82223195403810656</v>
      </c>
      <c r="I44" s="237">
        <f>I37/I39</f>
        <v>1.1169982425990115</v>
      </c>
      <c r="J44" s="238"/>
      <c r="K44" s="238">
        <f>K37/K39</f>
        <v>0.9646628254198385</v>
      </c>
      <c r="L44" s="440"/>
      <c r="M44" s="428"/>
      <c r="N44" s="420"/>
    </row>
    <row r="45" spans="1:14" ht="26.25" customHeight="1" x14ac:dyDescent="0.45">
      <c r="A45" s="434" t="s">
        <v>139</v>
      </c>
      <c r="B45" s="64" t="s">
        <v>92</v>
      </c>
      <c r="C45" s="213"/>
      <c r="D45" s="213"/>
      <c r="E45" s="213"/>
      <c r="F45" s="214"/>
      <c r="G45" s="214"/>
      <c r="H45" s="214"/>
      <c r="I45" s="215"/>
      <c r="J45" s="215"/>
      <c r="K45" s="215"/>
      <c r="L45" s="438"/>
      <c r="M45" s="426"/>
      <c r="N45" s="418"/>
    </row>
    <row r="46" spans="1:14" ht="26.25" customHeight="1" x14ac:dyDescent="0.45">
      <c r="A46" s="435"/>
      <c r="B46" s="63" t="s">
        <v>132</v>
      </c>
      <c r="C46" s="216"/>
      <c r="D46" s="216"/>
      <c r="E46" s="216"/>
      <c r="F46" s="217"/>
      <c r="G46" s="217"/>
      <c r="H46" s="217"/>
      <c r="I46" s="218"/>
      <c r="J46" s="218"/>
      <c r="K46" s="218"/>
      <c r="L46" s="439"/>
      <c r="M46" s="427"/>
      <c r="N46" s="419"/>
    </row>
    <row r="47" spans="1:14" ht="26.25" customHeight="1" x14ac:dyDescent="0.45">
      <c r="A47" s="436"/>
      <c r="B47" s="61" t="s">
        <v>131</v>
      </c>
      <c r="C47" s="216"/>
      <c r="D47" s="216"/>
      <c r="E47" s="216"/>
      <c r="F47" s="217"/>
      <c r="G47" s="217"/>
      <c r="H47" s="217"/>
      <c r="I47" s="218"/>
      <c r="J47" s="218"/>
      <c r="K47" s="218"/>
      <c r="L47" s="439"/>
      <c r="M47" s="427"/>
      <c r="N47" s="419"/>
    </row>
    <row r="48" spans="1:14" ht="26.25" customHeight="1" x14ac:dyDescent="0.45">
      <c r="A48" s="436"/>
      <c r="B48" s="61" t="s">
        <v>130</v>
      </c>
      <c r="C48" s="216"/>
      <c r="D48" s="216"/>
      <c r="E48" s="216"/>
      <c r="F48" s="217"/>
      <c r="G48" s="217"/>
      <c r="H48" s="217"/>
      <c r="I48" s="218"/>
      <c r="J48" s="218"/>
      <c r="K48" s="218"/>
      <c r="L48" s="439"/>
      <c r="M48" s="427"/>
      <c r="N48" s="419"/>
    </row>
    <row r="49" spans="1:14" ht="42" x14ac:dyDescent="0.45">
      <c r="A49" s="436"/>
      <c r="B49" s="62" t="s">
        <v>129</v>
      </c>
      <c r="C49" s="421"/>
      <c r="D49" s="422"/>
      <c r="E49" s="422"/>
      <c r="F49" s="219"/>
      <c r="G49" s="217"/>
      <c r="H49" s="219"/>
      <c r="I49" s="224"/>
      <c r="J49" s="224"/>
      <c r="K49" s="224"/>
      <c r="L49" s="439"/>
      <c r="M49" s="427"/>
      <c r="N49" s="419"/>
    </row>
    <row r="50" spans="1:14" ht="26.25" customHeight="1" x14ac:dyDescent="0.45">
      <c r="A50" s="436"/>
      <c r="B50" s="61" t="s">
        <v>128</v>
      </c>
      <c r="C50" s="216"/>
      <c r="D50" s="216"/>
      <c r="E50" s="216"/>
      <c r="F50" s="217"/>
      <c r="G50" s="217"/>
      <c r="H50" s="217"/>
      <c r="I50" s="218"/>
      <c r="J50" s="218"/>
      <c r="K50" s="218"/>
      <c r="L50" s="439"/>
      <c r="M50" s="427"/>
      <c r="N50" s="419"/>
    </row>
    <row r="51" spans="1:14" ht="26.25" customHeight="1" x14ac:dyDescent="0.45">
      <c r="A51" s="436"/>
      <c r="B51" s="61" t="s">
        <v>123</v>
      </c>
      <c r="C51" s="216"/>
      <c r="D51" s="216"/>
      <c r="E51" s="216"/>
      <c r="F51" s="217"/>
      <c r="G51" s="217"/>
      <c r="H51" s="217"/>
      <c r="I51" s="218"/>
      <c r="J51" s="218"/>
      <c r="K51" s="218"/>
      <c r="L51" s="439"/>
      <c r="M51" s="427"/>
      <c r="N51" s="419"/>
    </row>
    <row r="52" spans="1:14" ht="26.25" customHeight="1" thickBot="1" x14ac:dyDescent="0.5">
      <c r="A52" s="437"/>
      <c r="B52" s="60" t="s">
        <v>127</v>
      </c>
      <c r="C52" s="221"/>
      <c r="D52" s="221"/>
      <c r="E52" s="221"/>
      <c r="F52" s="222"/>
      <c r="G52" s="222"/>
      <c r="H52" s="222"/>
      <c r="I52" s="223"/>
      <c r="J52" s="223"/>
      <c r="K52" s="223"/>
      <c r="L52" s="440"/>
      <c r="M52" s="428"/>
      <c r="N52" s="420"/>
    </row>
    <row r="53" spans="1:14" ht="26.25" customHeight="1" x14ac:dyDescent="0.45">
      <c r="A53" s="434" t="s">
        <v>138</v>
      </c>
      <c r="B53" s="64" t="s">
        <v>92</v>
      </c>
      <c r="C53" s="213"/>
      <c r="D53" s="213"/>
      <c r="E53" s="213"/>
      <c r="F53" s="214"/>
      <c r="G53" s="214"/>
      <c r="H53" s="214"/>
      <c r="I53" s="215"/>
      <c r="J53" s="215"/>
      <c r="K53" s="215"/>
      <c r="L53" s="438"/>
      <c r="M53" s="426"/>
      <c r="N53" s="418"/>
    </row>
    <row r="54" spans="1:14" ht="26.25" customHeight="1" x14ac:dyDescent="0.45">
      <c r="A54" s="435"/>
      <c r="B54" s="63" t="s">
        <v>132</v>
      </c>
      <c r="C54" s="216"/>
      <c r="D54" s="216"/>
      <c r="E54" s="216"/>
      <c r="F54" s="217"/>
      <c r="G54" s="217"/>
      <c r="H54" s="217"/>
      <c r="I54" s="218"/>
      <c r="J54" s="218"/>
      <c r="K54" s="218"/>
      <c r="L54" s="439"/>
      <c r="M54" s="427"/>
      <c r="N54" s="419"/>
    </row>
    <row r="55" spans="1:14" ht="26.25" customHeight="1" x14ac:dyDescent="0.45">
      <c r="A55" s="436"/>
      <c r="B55" s="61" t="s">
        <v>131</v>
      </c>
      <c r="C55" s="216"/>
      <c r="D55" s="216"/>
      <c r="E55" s="216"/>
      <c r="F55" s="217"/>
      <c r="G55" s="217"/>
      <c r="H55" s="217"/>
      <c r="I55" s="218"/>
      <c r="J55" s="218"/>
      <c r="K55" s="218"/>
      <c r="L55" s="439"/>
      <c r="M55" s="427"/>
      <c r="N55" s="419"/>
    </row>
    <row r="56" spans="1:14" ht="26.25" customHeight="1" x14ac:dyDescent="0.45">
      <c r="A56" s="436"/>
      <c r="B56" s="61" t="s">
        <v>130</v>
      </c>
      <c r="C56" s="216"/>
      <c r="D56" s="216"/>
      <c r="E56" s="216"/>
      <c r="F56" s="217"/>
      <c r="G56" s="217"/>
      <c r="H56" s="217"/>
      <c r="I56" s="218"/>
      <c r="J56" s="218"/>
      <c r="K56" s="218"/>
      <c r="L56" s="439"/>
      <c r="M56" s="427"/>
      <c r="N56" s="419"/>
    </row>
    <row r="57" spans="1:14" ht="42" x14ac:dyDescent="0.45">
      <c r="A57" s="436"/>
      <c r="B57" s="62" t="s">
        <v>129</v>
      </c>
      <c r="C57" s="421"/>
      <c r="D57" s="422"/>
      <c r="E57" s="422"/>
      <c r="F57" s="219"/>
      <c r="G57" s="217"/>
      <c r="H57" s="219"/>
      <c r="I57" s="224"/>
      <c r="J57" s="224"/>
      <c r="K57" s="224"/>
      <c r="L57" s="439"/>
      <c r="M57" s="427"/>
      <c r="N57" s="419"/>
    </row>
    <row r="58" spans="1:14" ht="26.25" customHeight="1" x14ac:dyDescent="0.45">
      <c r="A58" s="436"/>
      <c r="B58" s="61" t="s">
        <v>128</v>
      </c>
      <c r="C58" s="216"/>
      <c r="D58" s="216"/>
      <c r="E58" s="216"/>
      <c r="F58" s="217"/>
      <c r="G58" s="217"/>
      <c r="H58" s="217"/>
      <c r="I58" s="218"/>
      <c r="J58" s="218"/>
      <c r="K58" s="218"/>
      <c r="L58" s="439"/>
      <c r="M58" s="427"/>
      <c r="N58" s="419"/>
    </row>
    <row r="59" spans="1:14" ht="26.25" customHeight="1" x14ac:dyDescent="0.45">
      <c r="A59" s="436"/>
      <c r="B59" s="61" t="s">
        <v>123</v>
      </c>
      <c r="C59" s="216"/>
      <c r="D59" s="216"/>
      <c r="E59" s="216"/>
      <c r="F59" s="217"/>
      <c r="G59" s="217"/>
      <c r="H59" s="217"/>
      <c r="I59" s="218"/>
      <c r="J59" s="218"/>
      <c r="K59" s="218"/>
      <c r="L59" s="439"/>
      <c r="M59" s="427"/>
      <c r="N59" s="419"/>
    </row>
    <row r="60" spans="1:14" ht="26.25" customHeight="1" thickBot="1" x14ac:dyDescent="0.5">
      <c r="A60" s="437"/>
      <c r="B60" s="60" t="s">
        <v>127</v>
      </c>
      <c r="C60" s="221"/>
      <c r="D60" s="221"/>
      <c r="E60" s="221"/>
      <c r="F60" s="222"/>
      <c r="G60" s="222"/>
      <c r="H60" s="222"/>
      <c r="I60" s="223"/>
      <c r="J60" s="223"/>
      <c r="K60" s="223"/>
      <c r="L60" s="440"/>
      <c r="M60" s="428"/>
      <c r="N60" s="420"/>
    </row>
    <row r="61" spans="1:14" ht="26.25" customHeight="1" x14ac:dyDescent="0.45">
      <c r="A61" s="434" t="s">
        <v>137</v>
      </c>
      <c r="B61" s="64" t="s">
        <v>92</v>
      </c>
      <c r="C61" s="213"/>
      <c r="D61" s="213"/>
      <c r="E61" s="213"/>
      <c r="F61" s="214"/>
      <c r="G61" s="214"/>
      <c r="H61" s="214"/>
      <c r="I61" s="215"/>
      <c r="J61" s="215"/>
      <c r="K61" s="215"/>
      <c r="L61" s="438"/>
      <c r="M61" s="426"/>
      <c r="N61" s="418"/>
    </row>
    <row r="62" spans="1:14" ht="26.25" customHeight="1" x14ac:dyDescent="0.45">
      <c r="A62" s="435"/>
      <c r="B62" s="63" t="s">
        <v>132</v>
      </c>
      <c r="C62" s="216"/>
      <c r="D62" s="216"/>
      <c r="E62" s="216"/>
      <c r="F62" s="217"/>
      <c r="G62" s="217"/>
      <c r="H62" s="217"/>
      <c r="I62" s="218"/>
      <c r="J62" s="218"/>
      <c r="K62" s="218"/>
      <c r="L62" s="439"/>
      <c r="M62" s="427"/>
      <c r="N62" s="419"/>
    </row>
    <row r="63" spans="1:14" ht="26.25" customHeight="1" x14ac:dyDescent="0.45">
      <c r="A63" s="436"/>
      <c r="B63" s="61" t="s">
        <v>131</v>
      </c>
      <c r="C63" s="216"/>
      <c r="D63" s="216"/>
      <c r="E63" s="216"/>
      <c r="F63" s="217"/>
      <c r="G63" s="217"/>
      <c r="H63" s="217"/>
      <c r="I63" s="218"/>
      <c r="J63" s="218"/>
      <c r="K63" s="218"/>
      <c r="L63" s="439"/>
      <c r="M63" s="427"/>
      <c r="N63" s="419"/>
    </row>
    <row r="64" spans="1:14" ht="26.25" customHeight="1" x14ac:dyDescent="0.45">
      <c r="A64" s="436"/>
      <c r="B64" s="61" t="s">
        <v>130</v>
      </c>
      <c r="C64" s="216"/>
      <c r="D64" s="216"/>
      <c r="E64" s="216"/>
      <c r="F64" s="217"/>
      <c r="G64" s="217"/>
      <c r="H64" s="217"/>
      <c r="I64" s="218"/>
      <c r="J64" s="218"/>
      <c r="K64" s="218"/>
      <c r="L64" s="439"/>
      <c r="M64" s="427"/>
      <c r="N64" s="419"/>
    </row>
    <row r="65" spans="1:14" ht="42" x14ac:dyDescent="0.45">
      <c r="A65" s="436"/>
      <c r="B65" s="62" t="s">
        <v>129</v>
      </c>
      <c r="C65" s="421"/>
      <c r="D65" s="422"/>
      <c r="E65" s="422"/>
      <c r="F65" s="219"/>
      <c r="G65" s="217"/>
      <c r="H65" s="219"/>
      <c r="I65" s="224"/>
      <c r="J65" s="224"/>
      <c r="K65" s="224"/>
      <c r="L65" s="439"/>
      <c r="M65" s="427"/>
      <c r="N65" s="419"/>
    </row>
    <row r="66" spans="1:14" ht="26.25" customHeight="1" x14ac:dyDescent="0.45">
      <c r="A66" s="436"/>
      <c r="B66" s="61" t="s">
        <v>128</v>
      </c>
      <c r="C66" s="216"/>
      <c r="D66" s="216"/>
      <c r="E66" s="216"/>
      <c r="F66" s="217"/>
      <c r="G66" s="217"/>
      <c r="H66" s="217"/>
      <c r="I66" s="218"/>
      <c r="J66" s="218"/>
      <c r="K66" s="218"/>
      <c r="L66" s="439"/>
      <c r="M66" s="427"/>
      <c r="N66" s="419"/>
    </row>
    <row r="67" spans="1:14" ht="26.25" customHeight="1" x14ac:dyDescent="0.45">
      <c r="A67" s="436"/>
      <c r="B67" s="61" t="s">
        <v>123</v>
      </c>
      <c r="C67" s="216"/>
      <c r="D67" s="216"/>
      <c r="E67" s="216"/>
      <c r="F67" s="217"/>
      <c r="G67" s="217"/>
      <c r="H67" s="217"/>
      <c r="I67" s="218"/>
      <c r="J67" s="218"/>
      <c r="K67" s="218"/>
      <c r="L67" s="439"/>
      <c r="M67" s="427"/>
      <c r="N67" s="419"/>
    </row>
    <row r="68" spans="1:14" ht="30.75" thickBot="1" x14ac:dyDescent="0.5">
      <c r="A68" s="436"/>
      <c r="B68" s="61" t="s">
        <v>127</v>
      </c>
      <c r="C68" s="225"/>
      <c r="D68" s="225"/>
      <c r="E68" s="225"/>
      <c r="F68" s="226"/>
      <c r="G68" s="226"/>
      <c r="H68" s="226"/>
      <c r="I68" s="227"/>
      <c r="J68" s="227"/>
      <c r="K68" s="227"/>
      <c r="L68" s="439"/>
      <c r="M68" s="427"/>
      <c r="N68" s="419"/>
    </row>
    <row r="69" spans="1:14" ht="30" x14ac:dyDescent="0.45">
      <c r="A69" s="434" t="s">
        <v>136</v>
      </c>
      <c r="B69" s="64" t="s">
        <v>92</v>
      </c>
      <c r="C69" s="213"/>
      <c r="D69" s="213"/>
      <c r="E69" s="213"/>
      <c r="F69" s="214"/>
      <c r="G69" s="214"/>
      <c r="H69" s="214"/>
      <c r="I69" s="215"/>
      <c r="J69" s="215"/>
      <c r="K69" s="215"/>
      <c r="L69" s="423"/>
      <c r="M69" s="426"/>
      <c r="N69" s="418"/>
    </row>
    <row r="70" spans="1:14" ht="30" x14ac:dyDescent="0.45">
      <c r="A70" s="435"/>
      <c r="B70" s="63" t="s">
        <v>132</v>
      </c>
      <c r="C70" s="216"/>
      <c r="D70" s="216"/>
      <c r="E70" s="216"/>
      <c r="F70" s="217"/>
      <c r="G70" s="217"/>
      <c r="H70" s="217"/>
      <c r="I70" s="218"/>
      <c r="J70" s="218"/>
      <c r="K70" s="218"/>
      <c r="L70" s="424"/>
      <c r="M70" s="427"/>
      <c r="N70" s="419"/>
    </row>
    <row r="71" spans="1:14" ht="30" x14ac:dyDescent="0.45">
      <c r="A71" s="436"/>
      <c r="B71" s="61" t="s">
        <v>131</v>
      </c>
      <c r="C71" s="216"/>
      <c r="D71" s="216"/>
      <c r="E71" s="216"/>
      <c r="F71" s="217"/>
      <c r="G71" s="217"/>
      <c r="H71" s="217"/>
      <c r="I71" s="218"/>
      <c r="J71" s="218"/>
      <c r="K71" s="218"/>
      <c r="L71" s="424"/>
      <c r="M71" s="427"/>
      <c r="N71" s="419"/>
    </row>
    <row r="72" spans="1:14" ht="30" x14ac:dyDescent="0.45">
      <c r="A72" s="436"/>
      <c r="B72" s="61" t="s">
        <v>130</v>
      </c>
      <c r="C72" s="216"/>
      <c r="D72" s="216"/>
      <c r="E72" s="216"/>
      <c r="F72" s="217"/>
      <c r="G72" s="217"/>
      <c r="H72" s="217"/>
      <c r="I72" s="218"/>
      <c r="J72" s="218"/>
      <c r="K72" s="218"/>
      <c r="L72" s="424"/>
      <c r="M72" s="427"/>
      <c r="N72" s="419"/>
    </row>
    <row r="73" spans="1:14" ht="42" x14ac:dyDescent="0.45">
      <c r="A73" s="436"/>
      <c r="B73" s="62" t="s">
        <v>129</v>
      </c>
      <c r="C73" s="421"/>
      <c r="D73" s="422"/>
      <c r="E73" s="422"/>
      <c r="F73" s="219"/>
      <c r="G73" s="217"/>
      <c r="H73" s="219"/>
      <c r="I73" s="224"/>
      <c r="J73" s="224"/>
      <c r="K73" s="224"/>
      <c r="L73" s="424"/>
      <c r="M73" s="427"/>
      <c r="N73" s="419"/>
    </row>
    <row r="74" spans="1:14" ht="30" x14ac:dyDescent="0.45">
      <c r="A74" s="436"/>
      <c r="B74" s="61" t="s">
        <v>128</v>
      </c>
      <c r="C74" s="216"/>
      <c r="D74" s="216"/>
      <c r="E74" s="216"/>
      <c r="F74" s="217"/>
      <c r="G74" s="217"/>
      <c r="H74" s="217"/>
      <c r="I74" s="218"/>
      <c r="J74" s="218"/>
      <c r="K74" s="218"/>
      <c r="L74" s="424"/>
      <c r="M74" s="427"/>
      <c r="N74" s="419"/>
    </row>
    <row r="75" spans="1:14" ht="30" x14ac:dyDescent="0.45">
      <c r="A75" s="436"/>
      <c r="B75" s="61" t="s">
        <v>123</v>
      </c>
      <c r="C75" s="216"/>
      <c r="D75" s="216"/>
      <c r="E75" s="216"/>
      <c r="F75" s="217"/>
      <c r="G75" s="217"/>
      <c r="H75" s="217"/>
      <c r="I75" s="218"/>
      <c r="J75" s="218"/>
      <c r="K75" s="218"/>
      <c r="L75" s="424"/>
      <c r="M75" s="427"/>
      <c r="N75" s="419"/>
    </row>
    <row r="76" spans="1:14" ht="30.75" thickBot="1" x14ac:dyDescent="0.5">
      <c r="A76" s="437"/>
      <c r="B76" s="60" t="s">
        <v>127</v>
      </c>
      <c r="C76" s="221"/>
      <c r="D76" s="221"/>
      <c r="E76" s="221"/>
      <c r="F76" s="222"/>
      <c r="G76" s="222"/>
      <c r="H76" s="222"/>
      <c r="I76" s="223"/>
      <c r="J76" s="223"/>
      <c r="K76" s="223"/>
      <c r="L76" s="425"/>
      <c r="M76" s="428"/>
      <c r="N76" s="420"/>
    </row>
    <row r="77" spans="1:14" ht="30" x14ac:dyDescent="0.45">
      <c r="A77" s="434" t="s">
        <v>135</v>
      </c>
      <c r="B77" s="64" t="s">
        <v>92</v>
      </c>
      <c r="C77" s="213"/>
      <c r="D77" s="213"/>
      <c r="E77" s="213"/>
      <c r="F77" s="214"/>
      <c r="G77" s="214"/>
      <c r="H77" s="214"/>
      <c r="I77" s="215"/>
      <c r="J77" s="215"/>
      <c r="K77" s="215"/>
      <c r="L77" s="423"/>
      <c r="M77" s="426"/>
      <c r="N77" s="418"/>
    </row>
    <row r="78" spans="1:14" ht="30" x14ac:dyDescent="0.45">
      <c r="A78" s="435"/>
      <c r="B78" s="63" t="s">
        <v>132</v>
      </c>
      <c r="C78" s="216"/>
      <c r="D78" s="216"/>
      <c r="E78" s="216"/>
      <c r="F78" s="217"/>
      <c r="G78" s="217"/>
      <c r="H78" s="217"/>
      <c r="I78" s="218"/>
      <c r="J78" s="218"/>
      <c r="K78" s="218"/>
      <c r="L78" s="424"/>
      <c r="M78" s="427"/>
      <c r="N78" s="419"/>
    </row>
    <row r="79" spans="1:14" ht="30" x14ac:dyDescent="0.45">
      <c r="A79" s="436"/>
      <c r="B79" s="61" t="s">
        <v>131</v>
      </c>
      <c r="C79" s="216"/>
      <c r="D79" s="216"/>
      <c r="E79" s="216"/>
      <c r="F79" s="217"/>
      <c r="G79" s="217"/>
      <c r="H79" s="217"/>
      <c r="I79" s="218"/>
      <c r="J79" s="218"/>
      <c r="K79" s="218"/>
      <c r="L79" s="424"/>
      <c r="M79" s="427"/>
      <c r="N79" s="419"/>
    </row>
    <row r="80" spans="1:14" ht="30" x14ac:dyDescent="0.45">
      <c r="A80" s="436"/>
      <c r="B80" s="61" t="s">
        <v>130</v>
      </c>
      <c r="C80" s="216"/>
      <c r="D80" s="216"/>
      <c r="E80" s="216"/>
      <c r="F80" s="217"/>
      <c r="G80" s="217"/>
      <c r="H80" s="217"/>
      <c r="I80" s="218"/>
      <c r="J80" s="218"/>
      <c r="K80" s="218"/>
      <c r="L80" s="424"/>
      <c r="M80" s="427"/>
      <c r="N80" s="419"/>
    </row>
    <row r="81" spans="1:14" ht="42" x14ac:dyDescent="0.45">
      <c r="A81" s="436"/>
      <c r="B81" s="62" t="s">
        <v>129</v>
      </c>
      <c r="C81" s="421"/>
      <c r="D81" s="422"/>
      <c r="E81" s="422"/>
      <c r="F81" s="219"/>
      <c r="G81" s="217"/>
      <c r="H81" s="219"/>
      <c r="I81" s="224"/>
      <c r="J81" s="224"/>
      <c r="K81" s="224"/>
      <c r="L81" s="424"/>
      <c r="M81" s="427"/>
      <c r="N81" s="419"/>
    </row>
    <row r="82" spans="1:14" ht="30" x14ac:dyDescent="0.45">
      <c r="A82" s="436"/>
      <c r="B82" s="61" t="s">
        <v>128</v>
      </c>
      <c r="C82" s="216"/>
      <c r="D82" s="216"/>
      <c r="E82" s="216"/>
      <c r="F82" s="217"/>
      <c r="G82" s="217"/>
      <c r="H82" s="217"/>
      <c r="I82" s="218"/>
      <c r="J82" s="218"/>
      <c r="K82" s="218"/>
      <c r="L82" s="424"/>
      <c r="M82" s="427"/>
      <c r="N82" s="419"/>
    </row>
    <row r="83" spans="1:14" ht="30" x14ac:dyDescent="0.45">
      <c r="A83" s="436"/>
      <c r="B83" s="61" t="s">
        <v>123</v>
      </c>
      <c r="C83" s="216"/>
      <c r="D83" s="216"/>
      <c r="E83" s="216"/>
      <c r="F83" s="217"/>
      <c r="G83" s="217"/>
      <c r="H83" s="217"/>
      <c r="I83" s="218"/>
      <c r="J83" s="218"/>
      <c r="K83" s="218"/>
      <c r="L83" s="424"/>
      <c r="M83" s="427"/>
      <c r="N83" s="419"/>
    </row>
    <row r="84" spans="1:14" ht="30.75" thickBot="1" x14ac:dyDescent="0.5">
      <c r="A84" s="437"/>
      <c r="B84" s="60" t="s">
        <v>127</v>
      </c>
      <c r="C84" s="221"/>
      <c r="D84" s="221"/>
      <c r="E84" s="221"/>
      <c r="F84" s="222"/>
      <c r="G84" s="222"/>
      <c r="H84" s="222"/>
      <c r="I84" s="223"/>
      <c r="J84" s="223"/>
      <c r="K84" s="223"/>
      <c r="L84" s="425"/>
      <c r="M84" s="428"/>
      <c r="N84" s="420"/>
    </row>
    <row r="85" spans="1:14" ht="30" x14ac:dyDescent="0.45">
      <c r="A85" s="434" t="s">
        <v>134</v>
      </c>
      <c r="B85" s="64" t="s">
        <v>92</v>
      </c>
      <c r="C85" s="213"/>
      <c r="D85" s="213"/>
      <c r="E85" s="213"/>
      <c r="F85" s="214"/>
      <c r="G85" s="214"/>
      <c r="H85" s="214"/>
      <c r="I85" s="215"/>
      <c r="J85" s="215"/>
      <c r="K85" s="215"/>
      <c r="L85" s="423"/>
      <c r="M85" s="426"/>
      <c r="N85" s="418"/>
    </row>
    <row r="86" spans="1:14" ht="30" x14ac:dyDescent="0.45">
      <c r="A86" s="435"/>
      <c r="B86" s="63" t="s">
        <v>132</v>
      </c>
      <c r="C86" s="216"/>
      <c r="D86" s="216"/>
      <c r="E86" s="216"/>
      <c r="F86" s="217"/>
      <c r="G86" s="217"/>
      <c r="H86" s="217"/>
      <c r="I86" s="218"/>
      <c r="J86" s="218"/>
      <c r="K86" s="218"/>
      <c r="L86" s="424"/>
      <c r="M86" s="427"/>
      <c r="N86" s="419"/>
    </row>
    <row r="87" spans="1:14" ht="30" x14ac:dyDescent="0.45">
      <c r="A87" s="436"/>
      <c r="B87" s="61" t="s">
        <v>131</v>
      </c>
      <c r="C87" s="216"/>
      <c r="D87" s="216"/>
      <c r="E87" s="216"/>
      <c r="F87" s="217"/>
      <c r="G87" s="217"/>
      <c r="H87" s="217"/>
      <c r="I87" s="218"/>
      <c r="J87" s="218"/>
      <c r="K87" s="218"/>
      <c r="L87" s="424"/>
      <c r="M87" s="427"/>
      <c r="N87" s="419"/>
    </row>
    <row r="88" spans="1:14" ht="30" x14ac:dyDescent="0.45">
      <c r="A88" s="436"/>
      <c r="B88" s="61" t="s">
        <v>130</v>
      </c>
      <c r="C88" s="216"/>
      <c r="D88" s="216"/>
      <c r="E88" s="216"/>
      <c r="F88" s="217"/>
      <c r="G88" s="217"/>
      <c r="H88" s="217"/>
      <c r="I88" s="218"/>
      <c r="J88" s="218"/>
      <c r="K88" s="218"/>
      <c r="L88" s="424"/>
      <c r="M88" s="427"/>
      <c r="N88" s="419"/>
    </row>
    <row r="89" spans="1:14" ht="42" x14ac:dyDescent="0.45">
      <c r="A89" s="436"/>
      <c r="B89" s="62" t="s">
        <v>129</v>
      </c>
      <c r="C89" s="421"/>
      <c r="D89" s="422"/>
      <c r="E89" s="422"/>
      <c r="F89" s="219"/>
      <c r="G89" s="217"/>
      <c r="H89" s="219"/>
      <c r="I89" s="224"/>
      <c r="J89" s="224"/>
      <c r="K89" s="224"/>
      <c r="L89" s="424"/>
      <c r="M89" s="427"/>
      <c r="N89" s="419"/>
    </row>
    <row r="90" spans="1:14" ht="30" x14ac:dyDescent="0.45">
      <c r="A90" s="436"/>
      <c r="B90" s="61" t="s">
        <v>128</v>
      </c>
      <c r="C90" s="216"/>
      <c r="D90" s="216"/>
      <c r="E90" s="216"/>
      <c r="F90" s="217"/>
      <c r="G90" s="217"/>
      <c r="H90" s="217"/>
      <c r="I90" s="218"/>
      <c r="J90" s="218"/>
      <c r="K90" s="218"/>
      <c r="L90" s="424"/>
      <c r="M90" s="427"/>
      <c r="N90" s="419"/>
    </row>
    <row r="91" spans="1:14" ht="30" x14ac:dyDescent="0.45">
      <c r="A91" s="436"/>
      <c r="B91" s="61" t="s">
        <v>123</v>
      </c>
      <c r="C91" s="216"/>
      <c r="D91" s="216"/>
      <c r="E91" s="216"/>
      <c r="F91" s="217"/>
      <c r="G91" s="217"/>
      <c r="H91" s="217"/>
      <c r="I91" s="218"/>
      <c r="J91" s="218"/>
      <c r="K91" s="218"/>
      <c r="L91" s="424"/>
      <c r="M91" s="427"/>
      <c r="N91" s="419"/>
    </row>
    <row r="92" spans="1:14" ht="30.75" thickBot="1" x14ac:dyDescent="0.5">
      <c r="A92" s="437"/>
      <c r="B92" s="60" t="s">
        <v>127</v>
      </c>
      <c r="C92" s="221"/>
      <c r="D92" s="221"/>
      <c r="E92" s="221"/>
      <c r="F92" s="222"/>
      <c r="G92" s="222"/>
      <c r="H92" s="222"/>
      <c r="I92" s="223"/>
      <c r="J92" s="223"/>
      <c r="K92" s="223"/>
      <c r="L92" s="425"/>
      <c r="M92" s="428"/>
      <c r="N92" s="420"/>
    </row>
    <row r="93" spans="1:14" ht="30" x14ac:dyDescent="0.45">
      <c r="A93" s="434" t="s">
        <v>133</v>
      </c>
      <c r="B93" s="64" t="s">
        <v>92</v>
      </c>
      <c r="C93" s="213"/>
      <c r="D93" s="213"/>
      <c r="E93" s="213"/>
      <c r="F93" s="214"/>
      <c r="G93" s="214"/>
      <c r="H93" s="214"/>
      <c r="I93" s="215"/>
      <c r="J93" s="215"/>
      <c r="K93" s="215"/>
      <c r="L93" s="423"/>
      <c r="M93" s="426"/>
      <c r="N93" s="418"/>
    </row>
    <row r="94" spans="1:14" ht="30" x14ac:dyDescent="0.45">
      <c r="A94" s="435"/>
      <c r="B94" s="63" t="s">
        <v>132</v>
      </c>
      <c r="C94" s="216"/>
      <c r="D94" s="216"/>
      <c r="E94" s="216"/>
      <c r="F94" s="217"/>
      <c r="G94" s="217"/>
      <c r="H94" s="217"/>
      <c r="I94" s="218"/>
      <c r="J94" s="218"/>
      <c r="K94" s="218"/>
      <c r="L94" s="424"/>
      <c r="M94" s="427"/>
      <c r="N94" s="419"/>
    </row>
    <row r="95" spans="1:14" ht="30" x14ac:dyDescent="0.45">
      <c r="A95" s="436"/>
      <c r="B95" s="61" t="s">
        <v>131</v>
      </c>
      <c r="C95" s="216"/>
      <c r="D95" s="216"/>
      <c r="E95" s="216"/>
      <c r="F95" s="217"/>
      <c r="G95" s="217"/>
      <c r="H95" s="217"/>
      <c r="I95" s="218"/>
      <c r="J95" s="218"/>
      <c r="K95" s="218"/>
      <c r="L95" s="424"/>
      <c r="M95" s="427"/>
      <c r="N95" s="419"/>
    </row>
    <row r="96" spans="1:14" ht="30" x14ac:dyDescent="0.45">
      <c r="A96" s="436"/>
      <c r="B96" s="61" t="s">
        <v>130</v>
      </c>
      <c r="C96" s="216"/>
      <c r="D96" s="216"/>
      <c r="E96" s="216"/>
      <c r="F96" s="217"/>
      <c r="G96" s="217"/>
      <c r="H96" s="217"/>
      <c r="I96" s="218"/>
      <c r="J96" s="218"/>
      <c r="K96" s="218"/>
      <c r="L96" s="424"/>
      <c r="M96" s="427"/>
      <c r="N96" s="419"/>
    </row>
    <row r="97" spans="1:32" ht="42" x14ac:dyDescent="0.45">
      <c r="A97" s="436"/>
      <c r="B97" s="62" t="s">
        <v>129</v>
      </c>
      <c r="C97" s="421"/>
      <c r="D97" s="422"/>
      <c r="E97" s="422"/>
      <c r="F97" s="219"/>
      <c r="G97" s="217"/>
      <c r="H97" s="219"/>
      <c r="I97" s="224"/>
      <c r="J97" s="224"/>
      <c r="K97" s="224"/>
      <c r="L97" s="424"/>
      <c r="M97" s="427"/>
      <c r="N97" s="419"/>
    </row>
    <row r="98" spans="1:32" ht="30" x14ac:dyDescent="0.45">
      <c r="A98" s="436"/>
      <c r="B98" s="61" t="s">
        <v>128</v>
      </c>
      <c r="C98" s="216"/>
      <c r="D98" s="216"/>
      <c r="E98" s="216"/>
      <c r="F98" s="217"/>
      <c r="G98" s="217"/>
      <c r="H98" s="217"/>
      <c r="I98" s="218"/>
      <c r="J98" s="218"/>
      <c r="K98" s="218"/>
      <c r="L98" s="424"/>
      <c r="M98" s="427"/>
      <c r="N98" s="419"/>
    </row>
    <row r="99" spans="1:32" ht="30" x14ac:dyDescent="0.45">
      <c r="A99" s="436"/>
      <c r="B99" s="61" t="s">
        <v>123</v>
      </c>
      <c r="C99" s="216"/>
      <c r="D99" s="216"/>
      <c r="E99" s="216"/>
      <c r="F99" s="217"/>
      <c r="G99" s="217"/>
      <c r="H99" s="217"/>
      <c r="I99" s="218"/>
      <c r="J99" s="218"/>
      <c r="K99" s="218"/>
      <c r="L99" s="424"/>
      <c r="M99" s="427"/>
      <c r="N99" s="419"/>
    </row>
    <row r="100" spans="1:32" ht="30.75" thickBot="1" x14ac:dyDescent="0.5">
      <c r="A100" s="437"/>
      <c r="B100" s="60" t="s">
        <v>127</v>
      </c>
      <c r="C100" s="221"/>
      <c r="D100" s="221"/>
      <c r="E100" s="221"/>
      <c r="F100" s="222"/>
      <c r="G100" s="222"/>
      <c r="H100" s="222"/>
      <c r="I100" s="223"/>
      <c r="J100" s="223"/>
      <c r="K100" s="223"/>
      <c r="L100" s="425"/>
      <c r="M100" s="428"/>
      <c r="N100" s="420"/>
    </row>
    <row r="101" spans="1:32" ht="48.75" customHeight="1" thickBot="1" x14ac:dyDescent="0.5">
      <c r="A101" s="429"/>
      <c r="B101" s="429"/>
      <c r="C101" s="429"/>
      <c r="D101" s="429"/>
      <c r="E101" s="429"/>
      <c r="F101" s="429"/>
      <c r="G101" s="429"/>
      <c r="H101" s="429"/>
      <c r="I101" s="429"/>
      <c r="J101" s="429"/>
      <c r="K101" s="429"/>
      <c r="L101" s="429"/>
      <c r="M101" s="429"/>
      <c r="N101" s="430"/>
    </row>
    <row r="102" spans="1:32" ht="30.75" customHeight="1" thickBot="1" x14ac:dyDescent="0.5">
      <c r="A102" s="431" t="s">
        <v>126</v>
      </c>
      <c r="B102" s="59" t="s">
        <v>125</v>
      </c>
      <c r="C102" s="255">
        <f>C5+C13+C21+C29+C37+C45+C53+C61+C69+C77+C85+C93</f>
        <v>167758.53</v>
      </c>
      <c r="D102" s="255">
        <f>D5+D13+D21+D29+D37+D45+D53+D61+D69+D77+D85+D93</f>
        <v>425.52074103628649</v>
      </c>
      <c r="E102" s="255">
        <f t="shared" ref="E102:J102" si="24">E5+E13+E21+E29+E37+E45+E53+E61+E69+E77+E85+E93</f>
        <v>13452557.82667</v>
      </c>
      <c r="F102" s="255">
        <f>F5+F13+F21+F29+F37+F45+F53+F61+F69+F77+F85+F93</f>
        <v>414753.723</v>
      </c>
      <c r="G102" s="255">
        <f t="shared" si="24"/>
        <v>775.35767508731374</v>
      </c>
      <c r="H102" s="255">
        <f t="shared" si="24"/>
        <v>63496307.788758002</v>
      </c>
      <c r="I102" s="255">
        <f>I5+I13+I21+I29+I37+I45+I53+I61+I69+I77+I85+I93</f>
        <v>582512.25300000003</v>
      </c>
      <c r="J102" s="255">
        <f t="shared" si="24"/>
        <v>660.6391081276663</v>
      </c>
      <c r="K102" s="255">
        <f>K5+K13+K21+K29+K37+K45+K53+K61+K69+K77+K85+K93</f>
        <v>76948865.615428001</v>
      </c>
      <c r="L102" s="423"/>
      <c r="M102" s="426"/>
      <c r="N102" s="418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</row>
    <row r="103" spans="1:32" ht="43.5" customHeight="1" x14ac:dyDescent="0.45">
      <c r="A103" s="432"/>
      <c r="B103" s="58" t="s">
        <v>124</v>
      </c>
      <c r="C103" s="255">
        <f t="shared" ref="C103:K103" si="25">C6+C14+C22+C30+C38+C46+C54+C62+C70+C78+C86+C94</f>
        <v>117498</v>
      </c>
      <c r="D103" s="255">
        <f>D6+D14+D22+D30+D38+D46+D54+D62+D70+D78+D86+D94</f>
        <v>437.2003722721347</v>
      </c>
      <c r="E103" s="255">
        <f t="shared" si="25"/>
        <v>10272485</v>
      </c>
      <c r="F103" s="255">
        <f t="shared" si="25"/>
        <v>253800</v>
      </c>
      <c r="G103" s="255">
        <f t="shared" si="25"/>
        <v>812.90686753263788</v>
      </c>
      <c r="H103" s="255">
        <f t="shared" si="25"/>
        <v>41252161</v>
      </c>
      <c r="I103" s="255">
        <f t="shared" si="25"/>
        <v>371298</v>
      </c>
      <c r="J103" s="255">
        <f t="shared" si="25"/>
        <v>696.78183308580753</v>
      </c>
      <c r="K103" s="255">
        <f t="shared" si="25"/>
        <v>51524646</v>
      </c>
      <c r="L103" s="424"/>
      <c r="M103" s="427"/>
      <c r="N103" s="419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</row>
    <row r="104" spans="1:32" ht="42.75" customHeight="1" thickBot="1" x14ac:dyDescent="0.5">
      <c r="A104" s="433"/>
      <c r="B104" s="57" t="s">
        <v>123</v>
      </c>
      <c r="C104" s="276">
        <f t="shared" ref="C104:K104" si="26">(C102)/C103</f>
        <v>1.4277564724505949</v>
      </c>
      <c r="D104" s="276">
        <f t="shared" si="26"/>
        <v>0.9732854041840151</v>
      </c>
      <c r="E104" s="276">
        <f t="shared" si="26"/>
        <v>1.3095719124116512</v>
      </c>
      <c r="F104" s="276">
        <f t="shared" si="26"/>
        <v>1.634175425531915</v>
      </c>
      <c r="G104" s="276">
        <f t="shared" si="26"/>
        <v>0.95380874003525806</v>
      </c>
      <c r="H104" s="276">
        <f t="shared" si="26"/>
        <v>1.5392237945730407</v>
      </c>
      <c r="I104" s="276">
        <f t="shared" si="26"/>
        <v>1.5688537320427258</v>
      </c>
      <c r="J104" s="276">
        <f t="shared" si="26"/>
        <v>0.94812906530860952</v>
      </c>
      <c r="K104" s="276">
        <f t="shared" si="26"/>
        <v>1.4934380260551039</v>
      </c>
      <c r="L104" s="425"/>
      <c r="M104" s="428"/>
      <c r="N104" s="420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</row>
  </sheetData>
  <mergeCells count="71">
    <mergeCell ref="A2:A4"/>
    <mergeCell ref="A5:A12"/>
    <mergeCell ref="A1:L1"/>
    <mergeCell ref="M1:N1"/>
    <mergeCell ref="A45:A52"/>
    <mergeCell ref="C49:E49"/>
    <mergeCell ref="L37:L44"/>
    <mergeCell ref="M37:M44"/>
    <mergeCell ref="N37:N44"/>
    <mergeCell ref="N13:N20"/>
    <mergeCell ref="C25:E25"/>
    <mergeCell ref="M2:M4"/>
    <mergeCell ref="C41:E41"/>
    <mergeCell ref="A13:A20"/>
    <mergeCell ref="A21:A28"/>
    <mergeCell ref="C17:E17"/>
    <mergeCell ref="A61:A68"/>
    <mergeCell ref="A69:A76"/>
    <mergeCell ref="A53:A60"/>
    <mergeCell ref="C57:E57"/>
    <mergeCell ref="A29:A36"/>
    <mergeCell ref="A37:A44"/>
    <mergeCell ref="C33:E33"/>
    <mergeCell ref="N21:N28"/>
    <mergeCell ref="N29:N36"/>
    <mergeCell ref="N45:N52"/>
    <mergeCell ref="N53:N60"/>
    <mergeCell ref="N61:N68"/>
    <mergeCell ref="N2:N4"/>
    <mergeCell ref="N5:N12"/>
    <mergeCell ref="M13:M20"/>
    <mergeCell ref="C9:E9"/>
    <mergeCell ref="M5:M12"/>
    <mergeCell ref="L2:L4"/>
    <mergeCell ref="L13:L20"/>
    <mergeCell ref="L5:L12"/>
    <mergeCell ref="A77:A84"/>
    <mergeCell ref="A85:A92"/>
    <mergeCell ref="A93:A100"/>
    <mergeCell ref="L21:L28"/>
    <mergeCell ref="M21:M28"/>
    <mergeCell ref="L29:L36"/>
    <mergeCell ref="M29:M36"/>
    <mergeCell ref="L53:L60"/>
    <mergeCell ref="M53:M60"/>
    <mergeCell ref="L61:L68"/>
    <mergeCell ref="C97:E97"/>
    <mergeCell ref="L45:L52"/>
    <mergeCell ref="M77:M84"/>
    <mergeCell ref="L85:L92"/>
    <mergeCell ref="M85:M92"/>
    <mergeCell ref="M45:M52"/>
    <mergeCell ref="N77:N84"/>
    <mergeCell ref="C81:E81"/>
    <mergeCell ref="C65:E65"/>
    <mergeCell ref="C73:E73"/>
    <mergeCell ref="L69:L76"/>
    <mergeCell ref="M69:M76"/>
    <mergeCell ref="N69:N76"/>
    <mergeCell ref="M61:M68"/>
    <mergeCell ref="L77:L84"/>
    <mergeCell ref="A101:N101"/>
    <mergeCell ref="A102:A104"/>
    <mergeCell ref="L102:L104"/>
    <mergeCell ref="M102:M104"/>
    <mergeCell ref="N102:N104"/>
    <mergeCell ref="N85:N92"/>
    <mergeCell ref="C89:E89"/>
    <mergeCell ref="L93:L100"/>
    <mergeCell ref="M93:M100"/>
    <mergeCell ref="N93:N100"/>
  </mergeCells>
  <pageMargins left="0.7" right="0.7" top="0.75" bottom="0.75" header="0.3" footer="0.3"/>
  <pageSetup paperSize="9" scale="1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249977111117893"/>
    <pageSetUpPr fitToPage="1"/>
  </sheetPr>
  <dimension ref="A1:Q21"/>
  <sheetViews>
    <sheetView rightToLeft="1" tabSelected="1" view="pageBreakPreview" zoomScale="50" zoomScaleNormal="100" zoomScaleSheetLayoutView="50" workbookViewId="0">
      <selection activeCell="D13" sqref="D13"/>
    </sheetView>
  </sheetViews>
  <sheetFormatPr defaultColWidth="9" defaultRowHeight="18.75" x14ac:dyDescent="0.45"/>
  <cols>
    <col min="1" max="1" width="24.140625" style="76" customWidth="1"/>
    <col min="2" max="2" width="63.85546875" style="76" bestFit="1" customWidth="1"/>
    <col min="3" max="3" width="64" style="76" customWidth="1"/>
    <col min="4" max="4" width="59.28515625" style="76" customWidth="1"/>
    <col min="5" max="5" width="23" style="76" customWidth="1"/>
    <col min="6" max="6" width="25.85546875" style="76" customWidth="1"/>
    <col min="7" max="7" width="39.28515625" style="76" customWidth="1"/>
    <col min="8" max="8" width="47.7109375" style="76" customWidth="1"/>
    <col min="9" max="9" width="40.140625" style="76" bestFit="1" customWidth="1"/>
    <col min="10" max="10" width="31" style="76" customWidth="1"/>
    <col min="11" max="11" width="236.5703125" style="76" customWidth="1"/>
    <col min="12" max="17" width="21.85546875" style="76" customWidth="1"/>
    <col min="18" max="16384" width="9" style="65"/>
  </cols>
  <sheetData>
    <row r="1" spans="1:17" ht="67.5" customHeight="1" x14ac:dyDescent="0.45">
      <c r="A1" s="458"/>
      <c r="B1" s="458"/>
      <c r="D1" s="459" t="s">
        <v>163</v>
      </c>
      <c r="E1" s="460"/>
      <c r="F1" s="460"/>
      <c r="G1" s="460"/>
      <c r="H1" s="460"/>
      <c r="I1" s="460"/>
      <c r="J1" s="460"/>
      <c r="K1" s="77" t="s">
        <v>78</v>
      </c>
    </row>
    <row r="2" spans="1:17" s="301" customFormat="1" ht="136.5" customHeight="1" x14ac:dyDescent="0.25">
      <c r="A2" s="300" t="s">
        <v>6</v>
      </c>
      <c r="B2" s="300" t="s">
        <v>164</v>
      </c>
      <c r="C2" s="300" t="s">
        <v>277</v>
      </c>
      <c r="D2" s="300" t="s">
        <v>165</v>
      </c>
      <c r="E2" s="300" t="s">
        <v>282</v>
      </c>
      <c r="F2" s="300" t="s">
        <v>278</v>
      </c>
      <c r="G2" s="300" t="s">
        <v>166</v>
      </c>
      <c r="H2" s="300" t="s">
        <v>167</v>
      </c>
      <c r="I2" s="300" t="s">
        <v>279</v>
      </c>
      <c r="J2" s="300" t="s">
        <v>168</v>
      </c>
      <c r="K2" s="300" t="s">
        <v>93</v>
      </c>
    </row>
    <row r="3" spans="1:17" s="299" customFormat="1" ht="35.1" customHeight="1" x14ac:dyDescent="0.25">
      <c r="A3" s="302">
        <v>1</v>
      </c>
      <c r="B3" s="302" t="s">
        <v>305</v>
      </c>
      <c r="C3" s="302" t="s">
        <v>307</v>
      </c>
      <c r="D3" s="302">
        <v>243</v>
      </c>
      <c r="E3" s="302" t="s">
        <v>306</v>
      </c>
      <c r="F3" s="302" t="s">
        <v>308</v>
      </c>
      <c r="G3" s="302" t="s">
        <v>309</v>
      </c>
      <c r="H3" s="302" t="s">
        <v>311</v>
      </c>
      <c r="I3" s="302">
        <v>375</v>
      </c>
      <c r="J3" s="302" t="s">
        <v>314</v>
      </c>
      <c r="K3" s="302" t="s">
        <v>313</v>
      </c>
    </row>
    <row r="4" spans="1:17" s="299" customFormat="1" ht="35.1" customHeight="1" x14ac:dyDescent="0.45">
      <c r="A4" s="302">
        <v>2</v>
      </c>
      <c r="B4" s="302" t="s">
        <v>305</v>
      </c>
      <c r="C4" s="302" t="s">
        <v>307</v>
      </c>
      <c r="D4" s="302">
        <v>243</v>
      </c>
      <c r="E4" s="302" t="s">
        <v>306</v>
      </c>
      <c r="F4" s="302" t="s">
        <v>308</v>
      </c>
      <c r="G4" s="302" t="s">
        <v>310</v>
      </c>
      <c r="H4" s="302" t="s">
        <v>312</v>
      </c>
      <c r="I4" s="302">
        <v>375</v>
      </c>
      <c r="J4" s="302" t="s">
        <v>315</v>
      </c>
      <c r="K4" s="302" t="s">
        <v>313</v>
      </c>
      <c r="L4" s="298"/>
      <c r="M4" s="298"/>
      <c r="N4" s="298"/>
      <c r="O4" s="298"/>
      <c r="P4" s="298"/>
      <c r="Q4" s="298"/>
    </row>
    <row r="5" spans="1:17" s="299" customFormat="1" ht="35.1" customHeight="1" x14ac:dyDescent="0.45">
      <c r="A5" s="302">
        <v>3</v>
      </c>
      <c r="B5" s="302" t="s">
        <v>316</v>
      </c>
      <c r="C5" s="302" t="s">
        <v>317</v>
      </c>
      <c r="D5" s="302">
        <v>245</v>
      </c>
      <c r="E5" s="302" t="s">
        <v>306</v>
      </c>
      <c r="F5" s="302" t="s">
        <v>308</v>
      </c>
      <c r="G5" s="302" t="s">
        <v>319</v>
      </c>
      <c r="H5" s="302" t="s">
        <v>318</v>
      </c>
      <c r="I5" s="302">
        <v>377</v>
      </c>
      <c r="J5" s="302" t="s">
        <v>319</v>
      </c>
      <c r="K5" s="302"/>
      <c r="L5" s="298"/>
      <c r="M5" s="298"/>
      <c r="N5" s="298"/>
      <c r="O5" s="298"/>
      <c r="P5" s="298"/>
      <c r="Q5" s="298"/>
    </row>
    <row r="6" spans="1:17" s="299" customFormat="1" ht="35.1" customHeight="1" x14ac:dyDescent="0.45">
      <c r="A6" s="302"/>
      <c r="B6" s="302"/>
      <c r="C6" s="302"/>
      <c r="D6" s="302"/>
      <c r="E6" s="302"/>
      <c r="F6" s="302"/>
      <c r="G6" s="302"/>
      <c r="H6" s="302"/>
      <c r="I6" s="302"/>
      <c r="J6" s="302"/>
      <c r="K6" s="302"/>
      <c r="L6" s="298"/>
      <c r="M6" s="298"/>
      <c r="N6" s="298"/>
      <c r="O6" s="298"/>
      <c r="P6" s="298"/>
      <c r="Q6" s="298"/>
    </row>
    <row r="7" spans="1:17" s="299" customFormat="1" ht="35.1" customHeight="1" x14ac:dyDescent="0.45">
      <c r="A7" s="302"/>
      <c r="B7" s="302"/>
      <c r="C7" s="302"/>
      <c r="D7" s="302"/>
      <c r="E7" s="302"/>
      <c r="F7" s="302"/>
      <c r="G7" s="302"/>
      <c r="H7" s="302"/>
      <c r="I7" s="302"/>
      <c r="J7" s="302"/>
      <c r="K7" s="302"/>
      <c r="L7" s="298"/>
      <c r="M7" s="298"/>
      <c r="N7" s="298"/>
      <c r="O7" s="298"/>
      <c r="P7" s="298"/>
      <c r="Q7" s="298"/>
    </row>
    <row r="8" spans="1:17" s="299" customFormat="1" ht="35.1" customHeight="1" x14ac:dyDescent="0.45">
      <c r="A8" s="302"/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298"/>
      <c r="M8" s="298"/>
      <c r="N8" s="298"/>
      <c r="O8" s="298"/>
      <c r="P8" s="298"/>
      <c r="Q8" s="298"/>
    </row>
    <row r="9" spans="1:17" s="299" customFormat="1" ht="35.1" customHeight="1" x14ac:dyDescent="0.45">
      <c r="A9" s="302"/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298"/>
      <c r="M9" s="298"/>
      <c r="N9" s="298"/>
      <c r="O9" s="298"/>
      <c r="P9" s="298"/>
      <c r="Q9" s="298"/>
    </row>
    <row r="10" spans="1:17" s="299" customFormat="1" ht="35.1" customHeight="1" x14ac:dyDescent="0.45">
      <c r="A10" s="302"/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298"/>
      <c r="M10" s="298"/>
      <c r="N10" s="298"/>
      <c r="O10" s="298"/>
      <c r="P10" s="298"/>
      <c r="Q10" s="298"/>
    </row>
    <row r="11" spans="1:17" s="299" customFormat="1" ht="35.1" customHeight="1" x14ac:dyDescent="0.45">
      <c r="A11" s="302"/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298"/>
      <c r="M11" s="298"/>
      <c r="N11" s="298"/>
      <c r="O11" s="298"/>
      <c r="P11" s="298"/>
      <c r="Q11" s="298"/>
    </row>
    <row r="12" spans="1:17" s="299" customFormat="1" ht="35.1" customHeight="1" x14ac:dyDescent="0.45">
      <c r="A12" s="302"/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298"/>
      <c r="M12" s="298"/>
      <c r="N12" s="298"/>
      <c r="O12" s="298"/>
      <c r="P12" s="298"/>
      <c r="Q12" s="298"/>
    </row>
    <row r="13" spans="1:17" s="299" customFormat="1" ht="35.1" customHeight="1" x14ac:dyDescent="0.45">
      <c r="A13" s="302"/>
      <c r="B13" s="302"/>
      <c r="C13" s="302"/>
      <c r="D13" s="302"/>
      <c r="E13" s="302"/>
      <c r="F13" s="302"/>
      <c r="G13" s="302"/>
      <c r="H13" s="302"/>
      <c r="I13" s="302"/>
      <c r="J13" s="302"/>
      <c r="K13" s="302"/>
      <c r="L13" s="298"/>
      <c r="M13" s="298"/>
      <c r="N13" s="298"/>
      <c r="O13" s="298"/>
      <c r="P13" s="298"/>
      <c r="Q13" s="298"/>
    </row>
    <row r="14" spans="1:17" s="299" customFormat="1" ht="35.1" customHeight="1" x14ac:dyDescent="0.45">
      <c r="A14" s="302"/>
      <c r="B14" s="302"/>
      <c r="C14" s="302"/>
      <c r="D14" s="302"/>
      <c r="E14" s="302"/>
      <c r="F14" s="302"/>
      <c r="G14" s="302"/>
      <c r="H14" s="302"/>
      <c r="I14" s="302"/>
      <c r="J14" s="302"/>
      <c r="K14" s="302"/>
      <c r="L14" s="298"/>
      <c r="M14" s="298"/>
      <c r="N14" s="298"/>
      <c r="O14" s="298"/>
      <c r="P14" s="298"/>
      <c r="Q14" s="298"/>
    </row>
    <row r="15" spans="1:17" s="299" customFormat="1" ht="35.1" customHeight="1" x14ac:dyDescent="0.45">
      <c r="A15" s="302"/>
      <c r="B15" s="302"/>
      <c r="C15" s="302"/>
      <c r="D15" s="302"/>
      <c r="E15" s="302"/>
      <c r="F15" s="302"/>
      <c r="G15" s="302"/>
      <c r="H15" s="302"/>
      <c r="I15" s="302"/>
      <c r="J15" s="302"/>
      <c r="K15" s="302"/>
      <c r="L15" s="298"/>
      <c r="M15" s="298"/>
      <c r="N15" s="298"/>
      <c r="O15" s="298"/>
      <c r="P15" s="298"/>
      <c r="Q15" s="298"/>
    </row>
    <row r="16" spans="1:17" s="299" customFormat="1" ht="35.1" customHeight="1" x14ac:dyDescent="0.45">
      <c r="A16" s="302"/>
      <c r="B16" s="302"/>
      <c r="C16" s="302"/>
      <c r="D16" s="302"/>
      <c r="E16" s="302"/>
      <c r="F16" s="302"/>
      <c r="G16" s="302"/>
      <c r="H16" s="302"/>
      <c r="I16" s="302"/>
      <c r="J16" s="302"/>
      <c r="K16" s="302"/>
      <c r="L16" s="298"/>
      <c r="M16" s="298"/>
      <c r="N16" s="298"/>
      <c r="O16" s="298"/>
      <c r="P16" s="298"/>
      <c r="Q16" s="298"/>
    </row>
    <row r="17" spans="1:17" s="299" customFormat="1" ht="35.1" customHeight="1" x14ac:dyDescent="0.45">
      <c r="A17" s="302"/>
      <c r="B17" s="302"/>
      <c r="C17" s="302"/>
      <c r="D17" s="302"/>
      <c r="E17" s="302"/>
      <c r="F17" s="302"/>
      <c r="G17" s="302"/>
      <c r="H17" s="302"/>
      <c r="I17" s="302"/>
      <c r="J17" s="302"/>
      <c r="K17" s="302"/>
      <c r="L17" s="298"/>
      <c r="M17" s="298"/>
      <c r="N17" s="298"/>
      <c r="O17" s="298"/>
      <c r="P17" s="298"/>
      <c r="Q17" s="298"/>
    </row>
    <row r="18" spans="1:17" s="299" customFormat="1" ht="35.1" customHeight="1" x14ac:dyDescent="0.45">
      <c r="A18" s="302"/>
      <c r="B18" s="302"/>
      <c r="C18" s="302"/>
      <c r="D18" s="302"/>
      <c r="E18" s="302"/>
      <c r="F18" s="302"/>
      <c r="G18" s="302"/>
      <c r="H18" s="302"/>
      <c r="I18" s="302"/>
      <c r="J18" s="302"/>
      <c r="K18" s="302"/>
      <c r="L18" s="298"/>
      <c r="M18" s="298"/>
      <c r="N18" s="298"/>
      <c r="O18" s="298"/>
      <c r="P18" s="298"/>
      <c r="Q18" s="298"/>
    </row>
    <row r="19" spans="1:17" s="299" customFormat="1" ht="35.1" customHeight="1" x14ac:dyDescent="0.45">
      <c r="A19" s="302"/>
      <c r="B19" s="302"/>
      <c r="C19" s="302"/>
      <c r="D19" s="302"/>
      <c r="E19" s="302"/>
      <c r="F19" s="302"/>
      <c r="G19" s="302"/>
      <c r="H19" s="302"/>
      <c r="I19" s="302"/>
      <c r="J19" s="302"/>
      <c r="K19" s="302"/>
      <c r="L19" s="298"/>
      <c r="M19" s="298"/>
      <c r="N19" s="298"/>
      <c r="O19" s="298"/>
      <c r="P19" s="298"/>
      <c r="Q19" s="298"/>
    </row>
    <row r="20" spans="1:17" s="299" customFormat="1" ht="35.1" customHeight="1" x14ac:dyDescent="0.45">
      <c r="A20" s="302"/>
      <c r="B20" s="302"/>
      <c r="C20" s="302"/>
      <c r="D20" s="302"/>
      <c r="E20" s="302"/>
      <c r="F20" s="302"/>
      <c r="G20" s="302"/>
      <c r="H20" s="302"/>
      <c r="I20" s="302"/>
      <c r="J20" s="302"/>
      <c r="K20" s="302"/>
      <c r="L20" s="298"/>
      <c r="M20" s="298"/>
      <c r="N20" s="298"/>
      <c r="O20" s="298"/>
      <c r="P20" s="298"/>
      <c r="Q20" s="298"/>
    </row>
    <row r="21" spans="1:17" s="299" customFormat="1" ht="35.1" customHeight="1" x14ac:dyDescent="0.45">
      <c r="A21" s="302"/>
      <c r="B21" s="302"/>
      <c r="C21" s="302"/>
      <c r="D21" s="302"/>
      <c r="E21" s="302"/>
      <c r="F21" s="302"/>
      <c r="G21" s="302"/>
      <c r="H21" s="302"/>
      <c r="I21" s="302"/>
      <c r="J21" s="302"/>
      <c r="K21" s="302"/>
      <c r="L21" s="298"/>
      <c r="M21" s="298"/>
      <c r="N21" s="298"/>
      <c r="O21" s="298"/>
      <c r="P21" s="298"/>
      <c r="Q21" s="298"/>
    </row>
  </sheetData>
  <mergeCells count="2">
    <mergeCell ref="A1:B1"/>
    <mergeCell ref="D1:J1"/>
  </mergeCells>
  <pageMargins left="0.7" right="0.7" top="0.92708223972003501" bottom="0.75" header="0.3" footer="0.3"/>
  <pageSetup paperSize="9" scale="20" fitToHeight="0" orientation="landscape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H12"/>
  <sheetViews>
    <sheetView rightToLeft="1" view="pageBreakPreview" topLeftCell="A2" zoomScale="110" zoomScaleNormal="90" zoomScaleSheetLayoutView="110" workbookViewId="0">
      <selection activeCell="G16" sqref="G16"/>
    </sheetView>
  </sheetViews>
  <sheetFormatPr defaultColWidth="9.140625" defaultRowHeight="18" x14ac:dyDescent="0.25"/>
  <cols>
    <col min="1" max="1" width="1.85546875" style="1" customWidth="1"/>
    <col min="2" max="2" width="9.140625" style="1"/>
    <col min="3" max="3" width="20.42578125" style="1" customWidth="1"/>
    <col min="4" max="4" width="11.140625" style="1" customWidth="1"/>
    <col min="5" max="5" width="10.42578125" style="1" customWidth="1"/>
    <col min="6" max="6" width="10.5703125" style="1" customWidth="1"/>
    <col min="7" max="7" width="11" style="1" customWidth="1"/>
    <col min="8" max="8" width="12" style="1" customWidth="1"/>
    <col min="9" max="11" width="9.140625" style="1"/>
    <col min="12" max="12" width="13.42578125" style="1" bestFit="1" customWidth="1"/>
    <col min="13" max="16384" width="9.140625" style="1"/>
  </cols>
  <sheetData>
    <row r="1" spans="2:8" hidden="1" x14ac:dyDescent="0.25"/>
    <row r="2" spans="2:8" ht="24" x14ac:dyDescent="0.25">
      <c r="B2" s="461" t="s">
        <v>14</v>
      </c>
      <c r="C2" s="461"/>
      <c r="D2" s="461"/>
      <c r="E2" s="461"/>
      <c r="F2" s="461"/>
      <c r="G2" s="461"/>
      <c r="H2" s="461"/>
    </row>
    <row r="3" spans="2:8" ht="38.25" customHeight="1" x14ac:dyDescent="0.25">
      <c r="B3" s="465" t="s">
        <v>6</v>
      </c>
      <c r="C3" s="464" t="s">
        <v>15</v>
      </c>
      <c r="D3" s="464" t="s">
        <v>23</v>
      </c>
      <c r="E3" s="464" t="s">
        <v>62</v>
      </c>
      <c r="F3" s="464" t="s">
        <v>169</v>
      </c>
      <c r="G3" s="464" t="s">
        <v>170</v>
      </c>
      <c r="H3" s="464" t="s">
        <v>171</v>
      </c>
    </row>
    <row r="4" spans="2:8" x14ac:dyDescent="0.25">
      <c r="B4" s="465"/>
      <c r="C4" s="464"/>
      <c r="D4" s="464"/>
      <c r="E4" s="464"/>
      <c r="F4" s="464"/>
      <c r="G4" s="464"/>
      <c r="H4" s="464"/>
    </row>
    <row r="5" spans="2:8" x14ac:dyDescent="0.25">
      <c r="B5" s="2">
        <v>1</v>
      </c>
      <c r="C5" s="2" t="s">
        <v>16</v>
      </c>
      <c r="D5" s="2">
        <v>8</v>
      </c>
      <c r="E5" s="2">
        <v>8</v>
      </c>
      <c r="F5" s="2">
        <v>8</v>
      </c>
      <c r="G5" s="2">
        <v>8</v>
      </c>
      <c r="H5" s="2">
        <v>7</v>
      </c>
    </row>
    <row r="6" spans="2:8" x14ac:dyDescent="0.25">
      <c r="B6" s="5">
        <v>2</v>
      </c>
      <c r="C6" s="5" t="s">
        <v>17</v>
      </c>
      <c r="D6" s="5">
        <v>206</v>
      </c>
      <c r="E6" s="5">
        <v>202</v>
      </c>
      <c r="F6" s="5">
        <v>202</v>
      </c>
      <c r="G6" s="5">
        <v>202</v>
      </c>
      <c r="H6" s="5">
        <v>178</v>
      </c>
    </row>
    <row r="7" spans="2:8" x14ac:dyDescent="0.25">
      <c r="B7" s="2">
        <v>3</v>
      </c>
      <c r="C7" s="2" t="s">
        <v>18</v>
      </c>
      <c r="D7" s="2">
        <v>0</v>
      </c>
      <c r="E7" s="2">
        <v>0</v>
      </c>
      <c r="F7" s="2">
        <v>0</v>
      </c>
      <c r="G7" s="2"/>
      <c r="H7" s="2">
        <v>0</v>
      </c>
    </row>
    <row r="8" spans="2:8" x14ac:dyDescent="0.25">
      <c r="B8" s="5">
        <v>4</v>
      </c>
      <c r="C8" s="5" t="s">
        <v>19</v>
      </c>
      <c r="D8" s="5">
        <v>0</v>
      </c>
      <c r="E8" s="5">
        <v>0</v>
      </c>
      <c r="F8" s="5">
        <v>0</v>
      </c>
      <c r="G8" s="5"/>
      <c r="H8" s="5">
        <v>0</v>
      </c>
    </row>
    <row r="9" spans="2:8" x14ac:dyDescent="0.25">
      <c r="B9" s="2">
        <v>5</v>
      </c>
      <c r="C9" s="2" t="s">
        <v>20</v>
      </c>
      <c r="D9" s="2">
        <v>88</v>
      </c>
      <c r="E9" s="2">
        <v>175</v>
      </c>
      <c r="F9" s="2">
        <v>300</v>
      </c>
      <c r="G9" s="2">
        <v>300</v>
      </c>
      <c r="H9" s="2">
        <v>325</v>
      </c>
    </row>
    <row r="10" spans="2:8" ht="19.5" x14ac:dyDescent="0.25">
      <c r="B10" s="462" t="s">
        <v>21</v>
      </c>
      <c r="C10" s="463"/>
      <c r="D10" s="267">
        <f>SUM(D5:D9)</f>
        <v>302</v>
      </c>
      <c r="E10" s="267">
        <f>SUM(E5:E9)</f>
        <v>385</v>
      </c>
      <c r="F10" s="267">
        <f t="shared" ref="F10:H10" si="0">SUM(F5:F9)</f>
        <v>510</v>
      </c>
      <c r="G10" s="267">
        <f t="shared" si="0"/>
        <v>510</v>
      </c>
      <c r="H10" s="6">
        <f t="shared" si="0"/>
        <v>510</v>
      </c>
    </row>
    <row r="11" spans="2:8" x14ac:dyDescent="0.25">
      <c r="B11" s="268" t="s">
        <v>24</v>
      </c>
      <c r="C11" s="269"/>
      <c r="D11" s="269"/>
      <c r="E11" s="269"/>
      <c r="F11" s="269"/>
      <c r="G11" s="270"/>
      <c r="H11" s="10">
        <v>2</v>
      </c>
    </row>
    <row r="12" spans="2:8" x14ac:dyDescent="0.25">
      <c r="B12" s="271" t="s">
        <v>25</v>
      </c>
      <c r="C12" s="271"/>
      <c r="D12" s="271"/>
      <c r="E12" s="271"/>
      <c r="F12" s="271"/>
      <c r="G12" s="271"/>
      <c r="H12" s="5">
        <v>3</v>
      </c>
    </row>
  </sheetData>
  <mergeCells count="9">
    <mergeCell ref="B2:H2"/>
    <mergeCell ref="B10:C10"/>
    <mergeCell ref="H3:H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10"/>
  <sheetViews>
    <sheetView rightToLeft="1" view="pageBreakPreview" zoomScale="90" zoomScaleNormal="90" zoomScaleSheetLayoutView="90" workbookViewId="0">
      <selection sqref="A1:Q1"/>
    </sheetView>
  </sheetViews>
  <sheetFormatPr defaultColWidth="9.140625" defaultRowHeight="18" x14ac:dyDescent="0.25"/>
  <cols>
    <col min="1" max="1" width="9.140625" style="1"/>
    <col min="2" max="2" width="22.140625" style="1" bestFit="1" customWidth="1"/>
    <col min="3" max="3" width="11.28515625" style="1" customWidth="1"/>
    <col min="4" max="5" width="11.140625" style="1" customWidth="1"/>
    <col min="6" max="17" width="11" style="1" customWidth="1"/>
    <col min="18" max="16384" width="9.140625" style="1"/>
  </cols>
  <sheetData>
    <row r="1" spans="1:17" ht="24" x14ac:dyDescent="0.25">
      <c r="A1" s="461" t="s">
        <v>304</v>
      </c>
      <c r="B1" s="461"/>
      <c r="C1" s="461"/>
      <c r="D1" s="461"/>
      <c r="E1" s="461"/>
      <c r="F1" s="461"/>
      <c r="G1" s="461"/>
      <c r="H1" s="461"/>
      <c r="I1" s="461"/>
      <c r="J1" s="461"/>
      <c r="K1" s="461"/>
      <c r="L1" s="461"/>
      <c r="M1" s="461"/>
      <c r="N1" s="461"/>
      <c r="O1" s="461"/>
      <c r="P1" s="461"/>
      <c r="Q1" s="461"/>
    </row>
    <row r="2" spans="1:17" ht="21" x14ac:dyDescent="0.25">
      <c r="A2" s="468" t="s">
        <v>6</v>
      </c>
      <c r="B2" s="469" t="s">
        <v>15</v>
      </c>
      <c r="C2" s="469" t="s">
        <v>22</v>
      </c>
      <c r="D2" s="469" t="s">
        <v>27</v>
      </c>
      <c r="E2" s="469" t="s">
        <v>64</v>
      </c>
      <c r="F2" s="467" t="s">
        <v>283</v>
      </c>
      <c r="G2" s="467"/>
      <c r="H2" s="467"/>
      <c r="I2" s="467"/>
      <c r="J2" s="467"/>
      <c r="K2" s="467"/>
      <c r="L2" s="467"/>
      <c r="M2" s="467"/>
      <c r="N2" s="467"/>
      <c r="O2" s="467"/>
      <c r="P2" s="467"/>
      <c r="Q2" s="467"/>
    </row>
    <row r="3" spans="1:17" ht="21" x14ac:dyDescent="0.25">
      <c r="A3" s="468"/>
      <c r="B3" s="469"/>
      <c r="C3" s="469"/>
      <c r="D3" s="469"/>
      <c r="E3" s="469"/>
      <c r="F3" s="466" t="s">
        <v>28</v>
      </c>
      <c r="G3" s="466"/>
      <c r="H3" s="466" t="s">
        <v>29</v>
      </c>
      <c r="I3" s="466"/>
      <c r="J3" s="466" t="s">
        <v>30</v>
      </c>
      <c r="K3" s="466"/>
      <c r="L3" s="466" t="s">
        <v>31</v>
      </c>
      <c r="M3" s="466"/>
      <c r="N3" s="466" t="s">
        <v>32</v>
      </c>
      <c r="O3" s="466"/>
      <c r="P3" s="467" t="s">
        <v>7</v>
      </c>
      <c r="Q3" s="467"/>
    </row>
    <row r="4" spans="1:17" ht="38.25" customHeight="1" x14ac:dyDescent="0.25">
      <c r="A4" s="468"/>
      <c r="B4" s="469"/>
      <c r="C4" s="469"/>
      <c r="D4" s="469"/>
      <c r="E4" s="469"/>
      <c r="F4" s="178" t="s">
        <v>0</v>
      </c>
      <c r="G4" s="178" t="s">
        <v>33</v>
      </c>
      <c r="H4" s="178" t="s">
        <v>0</v>
      </c>
      <c r="I4" s="178" t="s">
        <v>33</v>
      </c>
      <c r="J4" s="178" t="s">
        <v>0</v>
      </c>
      <c r="K4" s="178" t="s">
        <v>33</v>
      </c>
      <c r="L4" s="178" t="s">
        <v>0</v>
      </c>
      <c r="M4" s="178" t="s">
        <v>33</v>
      </c>
      <c r="N4" s="178" t="s">
        <v>0</v>
      </c>
      <c r="O4" s="178" t="s">
        <v>33</v>
      </c>
      <c r="P4" s="177" t="s">
        <v>0</v>
      </c>
      <c r="Q4" s="177" t="s">
        <v>33</v>
      </c>
    </row>
    <row r="5" spans="1:17" ht="41.25" customHeight="1" x14ac:dyDescent="0.25">
      <c r="A5" s="2">
        <v>1</v>
      </c>
      <c r="B5" s="179" t="s">
        <v>26</v>
      </c>
      <c r="C5" s="2">
        <v>5</v>
      </c>
      <c r="D5" s="2">
        <v>3</v>
      </c>
      <c r="E5" s="2">
        <v>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</row>
    <row r="10" spans="1:17" ht="17.25" customHeight="1" x14ac:dyDescent="0.25"/>
  </sheetData>
  <mergeCells count="13">
    <mergeCell ref="A1:Q1"/>
    <mergeCell ref="H3:I3"/>
    <mergeCell ref="J3:K3"/>
    <mergeCell ref="L3:M3"/>
    <mergeCell ref="P3:Q3"/>
    <mergeCell ref="A2:A4"/>
    <mergeCell ref="B2:B4"/>
    <mergeCell ref="C2:C4"/>
    <mergeCell ref="D2:D4"/>
    <mergeCell ref="N3:O3"/>
    <mergeCell ref="F2:Q2"/>
    <mergeCell ref="F3:G3"/>
    <mergeCell ref="E2:E4"/>
  </mergeCells>
  <pageMargins left="0.7" right="0.7" top="0.75" bottom="0.75" header="0.3" footer="0.3"/>
  <pageSetup scale="45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4</vt:i4>
      </vt:variant>
    </vt:vector>
  </HeadingPairs>
  <TitlesOfParts>
    <vt:vector size="15" baseType="lpstr">
      <vt:lpstr>گزارش سود و زیان</vt:lpstr>
      <vt:lpstr>گزارش تولید</vt:lpstr>
      <vt:lpstr>تولید 2</vt:lpstr>
      <vt:lpstr>توقفات و تعمیرات</vt:lpstr>
      <vt:lpstr>انرژی محصول1</vt:lpstr>
      <vt:lpstr>انرژی کل مجتمع</vt:lpstr>
      <vt:lpstr>گزارش خوراک و مواد اولیه اصلی</vt:lpstr>
      <vt:lpstr>عملکرد فروش</vt:lpstr>
      <vt:lpstr>گزارش مناقصات و مزایده</vt:lpstr>
      <vt:lpstr>گزارش منابع انسانی</vt:lpstr>
      <vt:lpstr>گزارش HSE</vt:lpstr>
      <vt:lpstr>'توقفات و تعمیرات'!Print_Area</vt:lpstr>
      <vt:lpstr>'تولید 2'!Print_Area</vt:lpstr>
      <vt:lpstr>'عملکرد فروش'!Print_Area</vt:lpstr>
      <vt:lpstr>'گزارش مناقصات و مزایده'!Print_Area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امیرحسین باقری</dc:creator>
  <cp:lastModifiedBy>Davoud Jafari</cp:lastModifiedBy>
  <cp:lastPrinted>2024-09-23T12:55:47Z</cp:lastPrinted>
  <dcterms:created xsi:type="dcterms:W3CDTF">2022-08-09T08:24:34Z</dcterms:created>
  <dcterms:modified xsi:type="dcterms:W3CDTF">2024-09-23T13:21:55Z</dcterms:modified>
</cp:coreProperties>
</file>