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35" windowWidth="23955" windowHeight="10515"/>
  </bookViews>
  <sheets>
    <sheet name="گزارش روزانه (2)" sheetId="8" r:id="rId1"/>
    <sheet name="گزارش روزانه" sheetId="7" r:id="rId2"/>
    <sheet name="کمیسیون 810" sheetId="5" r:id="rId3"/>
    <sheet name="حمل تا تاریخ 950730" sheetId="6" r:id="rId4"/>
    <sheet name="حمل تا تاریخ 95.03.31" sheetId="2" r:id="rId5"/>
    <sheet name="Sheet3" sheetId="3" r:id="rId6"/>
  </sheets>
  <definedNames>
    <definedName name="_xlnm._FilterDatabase" localSheetId="1" hidden="1">'گزارش روزانه'!$A$3:$P$113</definedName>
    <definedName name="_xlnm._FilterDatabase" localSheetId="0" hidden="1">'گزارش روزانه (2)'!$A$3:$P$207</definedName>
    <definedName name="_xlnm.Print_Titles" localSheetId="2">'کمیسیون 810'!$1:$1</definedName>
  </definedNames>
  <calcPr calcId="125725"/>
</workbook>
</file>

<file path=xl/calcChain.xml><?xml version="1.0" encoding="utf-8"?>
<calcChain xmlns="http://schemas.openxmlformats.org/spreadsheetml/2006/main">
  <c r="G145" i="8"/>
  <c r="G144"/>
  <c r="G143"/>
  <c r="G142"/>
  <c r="G141"/>
  <c r="G140"/>
  <c r="I147"/>
  <c r="I146"/>
  <c r="K131"/>
  <c r="K132"/>
  <c r="K133"/>
  <c r="K134"/>
  <c r="K135"/>
  <c r="K136"/>
  <c r="K137"/>
  <c r="K138"/>
  <c r="K139"/>
  <c r="K140"/>
  <c r="K141"/>
  <c r="K142"/>
  <c r="K143"/>
  <c r="K144"/>
  <c r="K145"/>
  <c r="K148"/>
  <c r="K149"/>
  <c r="K150"/>
  <c r="K151"/>
  <c r="K152"/>
  <c r="K153"/>
  <c r="K154"/>
  <c r="K155"/>
  <c r="K156"/>
  <c r="K157"/>
  <c r="K158"/>
  <c r="K159"/>
  <c r="K160"/>
  <c r="K161"/>
  <c r="K162"/>
  <c r="K163"/>
  <c r="K164"/>
  <c r="K165"/>
  <c r="K166"/>
  <c r="K167"/>
  <c r="K130"/>
  <c r="I128"/>
  <c r="I129"/>
  <c r="I130"/>
  <c r="I131"/>
  <c r="I132"/>
  <c r="I133"/>
  <c r="I134"/>
  <c r="I135"/>
  <c r="I136"/>
  <c r="I137"/>
  <c r="I138"/>
  <c r="I139"/>
  <c r="I140"/>
  <c r="I141"/>
  <c r="I142"/>
  <c r="I143"/>
  <c r="I144"/>
  <c r="I145"/>
  <c r="I148"/>
  <c r="I149"/>
  <c r="I150"/>
  <c r="I151"/>
  <c r="I152"/>
  <c r="I153"/>
  <c r="I154"/>
  <c r="I155"/>
  <c r="I156"/>
  <c r="G129"/>
  <c r="G128"/>
  <c r="K124"/>
  <c r="G130" l="1"/>
  <c r="G131" s="1"/>
  <c r="G132" s="1"/>
  <c r="G133" s="1"/>
  <c r="G134" s="1"/>
  <c r="G135" s="1"/>
  <c r="G136" s="1"/>
  <c r="G137" s="1"/>
  <c r="G138" s="1"/>
  <c r="G139" s="1"/>
  <c r="G146" s="1"/>
  <c r="G147" s="1"/>
  <c r="G148" s="1"/>
  <c r="G149" s="1"/>
  <c r="G150" s="1"/>
  <c r="G151" s="1"/>
  <c r="G152" s="1"/>
  <c r="G153" s="1"/>
  <c r="G154" s="1"/>
  <c r="G155" s="1"/>
  <c r="G156" s="1"/>
  <c r="G157" s="1"/>
  <c r="G158" s="1"/>
  <c r="G159" s="1"/>
  <c r="K127"/>
  <c r="K128"/>
  <c r="K129"/>
  <c r="K114" l="1"/>
  <c r="K115"/>
  <c r="K116"/>
  <c r="K117"/>
  <c r="K118"/>
  <c r="K119"/>
  <c r="K120"/>
  <c r="K121"/>
  <c r="K122"/>
  <c r="K123"/>
  <c r="K125"/>
  <c r="K126"/>
  <c r="I114"/>
  <c r="I115"/>
  <c r="I116"/>
  <c r="I117"/>
  <c r="I118"/>
  <c r="I119"/>
  <c r="I120"/>
  <c r="I121"/>
  <c r="I122"/>
  <c r="I123"/>
  <c r="I124"/>
  <c r="I125"/>
  <c r="I126"/>
  <c r="I127"/>
  <c r="F111" l="1"/>
  <c r="K113" l="1"/>
  <c r="I113"/>
  <c r="K112"/>
  <c r="I112"/>
  <c r="K111"/>
  <c r="I111"/>
  <c r="K110"/>
  <c r="I110"/>
  <c r="K109"/>
  <c r="I109"/>
  <c r="K108"/>
  <c r="I108"/>
  <c r="K107"/>
  <c r="I107"/>
  <c r="K106"/>
  <c r="I106"/>
  <c r="K105"/>
  <c r="I105"/>
  <c r="K104"/>
  <c r="I104"/>
  <c r="K103"/>
  <c r="I103"/>
  <c r="K102"/>
  <c r="I102"/>
  <c r="K101"/>
  <c r="I101"/>
  <c r="K100"/>
  <c r="I100"/>
  <c r="K99"/>
  <c r="I99"/>
  <c r="K98"/>
  <c r="I98"/>
  <c r="K97"/>
  <c r="I97"/>
  <c r="K96"/>
  <c r="I96"/>
  <c r="K95"/>
  <c r="I95"/>
  <c r="K94"/>
  <c r="I94"/>
  <c r="K93"/>
  <c r="I93"/>
  <c r="K92"/>
  <c r="I92"/>
  <c r="K91"/>
  <c r="I91"/>
  <c r="K90"/>
  <c r="I90"/>
  <c r="K89"/>
  <c r="I89"/>
  <c r="K88"/>
  <c r="I88"/>
  <c r="K87"/>
  <c r="I87"/>
  <c r="K86"/>
  <c r="I86"/>
  <c r="K85"/>
  <c r="I85"/>
  <c r="K84"/>
  <c r="I84"/>
  <c r="K83"/>
  <c r="I83"/>
  <c r="K82"/>
  <c r="I82"/>
  <c r="K81"/>
  <c r="I81"/>
  <c r="K80"/>
  <c r="I80"/>
  <c r="K79"/>
  <c r="I79"/>
  <c r="K78"/>
  <c r="I78"/>
  <c r="K77"/>
  <c r="I77"/>
  <c r="K76"/>
  <c r="I76"/>
  <c r="K75"/>
  <c r="I75"/>
  <c r="K74"/>
  <c r="I74"/>
  <c r="K73"/>
  <c r="I73"/>
  <c r="K72"/>
  <c r="I72"/>
  <c r="K71"/>
  <c r="I71"/>
  <c r="K70"/>
  <c r="I70"/>
  <c r="K69"/>
  <c r="I69"/>
  <c r="K68"/>
  <c r="I68"/>
  <c r="K67"/>
  <c r="I67"/>
  <c r="K66"/>
  <c r="I66"/>
  <c r="K65"/>
  <c r="I65"/>
  <c r="K64"/>
  <c r="I64"/>
  <c r="K63"/>
  <c r="I63"/>
  <c r="K62"/>
  <c r="I62"/>
  <c r="K61"/>
  <c r="I61"/>
  <c r="K60"/>
  <c r="I60"/>
  <c r="K59"/>
  <c r="I59"/>
  <c r="K58"/>
  <c r="I58"/>
  <c r="K57"/>
  <c r="I57"/>
  <c r="K56"/>
  <c r="I56"/>
  <c r="K55"/>
  <c r="I55"/>
  <c r="K54"/>
  <c r="I54"/>
  <c r="K53"/>
  <c r="C53"/>
  <c r="K52"/>
  <c r="I52"/>
  <c r="K51"/>
  <c r="I51"/>
  <c r="C51"/>
  <c r="K50"/>
  <c r="I50"/>
  <c r="K49"/>
  <c r="C49"/>
  <c r="I49" s="1"/>
  <c r="K48"/>
  <c r="C48"/>
  <c r="I48" s="1"/>
  <c r="K47"/>
  <c r="I47"/>
  <c r="K46"/>
  <c r="I46"/>
  <c r="C46"/>
  <c r="K45"/>
  <c r="I45"/>
  <c r="K44"/>
  <c r="I44"/>
  <c r="K43"/>
  <c r="I43"/>
  <c r="K42"/>
  <c r="C42"/>
  <c r="K41"/>
  <c r="I41"/>
  <c r="K40"/>
  <c r="I40"/>
  <c r="K39"/>
  <c r="C39"/>
  <c r="I39" s="1"/>
  <c r="K38"/>
  <c r="I38"/>
  <c r="K37"/>
  <c r="I37"/>
  <c r="C37"/>
  <c r="K36"/>
  <c r="C36"/>
  <c r="K35"/>
  <c r="I35"/>
  <c r="K34"/>
  <c r="I34"/>
  <c r="K33"/>
  <c r="C33"/>
  <c r="K32"/>
  <c r="I32"/>
  <c r="K31"/>
  <c r="C31"/>
  <c r="I31" s="1"/>
  <c r="K30"/>
  <c r="I30"/>
  <c r="K29"/>
  <c r="I29"/>
  <c r="C29"/>
  <c r="K28"/>
  <c r="I28"/>
  <c r="K27"/>
  <c r="I27"/>
  <c r="K26"/>
  <c r="I26"/>
  <c r="K25"/>
  <c r="I25"/>
  <c r="K24"/>
  <c r="I24"/>
  <c r="K23"/>
  <c r="I23"/>
  <c r="F23"/>
  <c r="K22"/>
  <c r="I22"/>
  <c r="K21"/>
  <c r="I21"/>
  <c r="K20"/>
  <c r="I20"/>
  <c r="H20"/>
  <c r="K19"/>
  <c r="I19"/>
  <c r="H19"/>
  <c r="K18"/>
  <c r="I18"/>
  <c r="H18"/>
  <c r="K17"/>
  <c r="I17"/>
  <c r="H17"/>
  <c r="K16"/>
  <c r="C16"/>
  <c r="I16" s="1"/>
  <c r="K15"/>
  <c r="I15"/>
  <c r="K14"/>
  <c r="I14"/>
  <c r="K13"/>
  <c r="I13"/>
  <c r="K12"/>
  <c r="I12"/>
  <c r="C12"/>
  <c r="K11"/>
  <c r="I11"/>
  <c r="K10"/>
  <c r="C10"/>
  <c r="I10" s="1"/>
  <c r="K9"/>
  <c r="C9"/>
  <c r="I9" s="1"/>
  <c r="K8"/>
  <c r="C8"/>
  <c r="I8" s="1"/>
  <c r="K7"/>
  <c r="I7"/>
  <c r="K6"/>
  <c r="I6"/>
  <c r="K5"/>
  <c r="I5"/>
  <c r="K4"/>
  <c r="I4"/>
  <c r="H4"/>
  <c r="D4"/>
  <c r="G4" s="1"/>
  <c r="F111" i="7"/>
  <c r="F23"/>
  <c r="I30"/>
  <c r="G6"/>
  <c r="G5"/>
  <c r="G4"/>
  <c r="P17" i="8" l="1"/>
  <c r="P18"/>
  <c r="P19"/>
  <c r="P20"/>
  <c r="G5"/>
  <c r="H11" s="1"/>
  <c r="P11" s="1"/>
  <c r="I42"/>
  <c r="I53"/>
  <c r="P4"/>
  <c r="I33"/>
  <c r="I36"/>
  <c r="G7" i="7"/>
  <c r="G8" s="1"/>
  <c r="G9" s="1"/>
  <c r="G10" s="1"/>
  <c r="K65"/>
  <c r="I65"/>
  <c r="G6" i="8" l="1"/>
  <c r="H5"/>
  <c r="P5" s="1"/>
  <c r="G11" i="7"/>
  <c r="G12" s="1"/>
  <c r="G13" s="1"/>
  <c r="G14" s="1"/>
  <c r="G15" s="1"/>
  <c r="G16" s="1"/>
  <c r="G17" s="1"/>
  <c r="G18" s="1"/>
  <c r="G19" s="1"/>
  <c r="G20" s="1"/>
  <c r="G21" s="1"/>
  <c r="G22" s="1"/>
  <c r="G23" s="1"/>
  <c r="G24" s="1"/>
  <c r="G25" s="1"/>
  <c r="G26" s="1"/>
  <c r="G27" s="1"/>
  <c r="K100"/>
  <c r="I100"/>
  <c r="K103"/>
  <c r="I103"/>
  <c r="K99"/>
  <c r="I99"/>
  <c r="K80"/>
  <c r="I80"/>
  <c r="K113"/>
  <c r="K89"/>
  <c r="K90"/>
  <c r="K91"/>
  <c r="K92"/>
  <c r="K93"/>
  <c r="K94"/>
  <c r="K95"/>
  <c r="K96"/>
  <c r="K97"/>
  <c r="K98"/>
  <c r="K101"/>
  <c r="K102"/>
  <c r="K104"/>
  <c r="K105"/>
  <c r="K106"/>
  <c r="K107"/>
  <c r="K108"/>
  <c r="K109"/>
  <c r="K110"/>
  <c r="K111"/>
  <c r="K112"/>
  <c r="I90"/>
  <c r="I91"/>
  <c r="I92"/>
  <c r="I93"/>
  <c r="I94"/>
  <c r="I95"/>
  <c r="I96"/>
  <c r="I97"/>
  <c r="I98"/>
  <c r="I101"/>
  <c r="I102"/>
  <c r="I104"/>
  <c r="I105"/>
  <c r="I106"/>
  <c r="I107"/>
  <c r="I108"/>
  <c r="I109"/>
  <c r="I110"/>
  <c r="I111"/>
  <c r="I112"/>
  <c r="I113"/>
  <c r="P57" i="5"/>
  <c r="J60"/>
  <c r="F60"/>
  <c r="M54"/>
  <c r="N54"/>
  <c r="M52"/>
  <c r="N52"/>
  <c r="P56"/>
  <c r="M48"/>
  <c r="N48" s="1"/>
  <c r="I89" i="7"/>
  <c r="I88"/>
  <c r="K88"/>
  <c r="I75"/>
  <c r="K75"/>
  <c r="I76"/>
  <c r="K76"/>
  <c r="I77"/>
  <c r="K77"/>
  <c r="I78"/>
  <c r="K78"/>
  <c r="I79"/>
  <c r="K79"/>
  <c r="I81"/>
  <c r="K81"/>
  <c r="I82"/>
  <c r="K82"/>
  <c r="I83"/>
  <c r="K83"/>
  <c r="I84"/>
  <c r="K84"/>
  <c r="I85"/>
  <c r="K85"/>
  <c r="I86"/>
  <c r="K86"/>
  <c r="I87"/>
  <c r="K87"/>
  <c r="H6" i="8" l="1"/>
  <c r="P6" s="1"/>
  <c r="G7"/>
  <c r="G28" i="7"/>
  <c r="G29" s="1"/>
  <c r="G30" s="1"/>
  <c r="G31" s="1"/>
  <c r="G32" s="1"/>
  <c r="G33" s="1"/>
  <c r="G34" s="1"/>
  <c r="G35" s="1"/>
  <c r="P60" i="5"/>
  <c r="P55"/>
  <c r="M45"/>
  <c r="N45" s="1"/>
  <c r="M38"/>
  <c r="N38" s="1"/>
  <c r="M34"/>
  <c r="N34" s="1"/>
  <c r="I74" i="7"/>
  <c r="K74"/>
  <c r="I73"/>
  <c r="K73"/>
  <c r="K72"/>
  <c r="I72"/>
  <c r="K71"/>
  <c r="I71"/>
  <c r="K4"/>
  <c r="I4"/>
  <c r="I70"/>
  <c r="K70"/>
  <c r="I69"/>
  <c r="K69"/>
  <c r="G8" i="8" l="1"/>
  <c r="H7"/>
  <c r="P7" s="1"/>
  <c r="G36" i="7"/>
  <c r="I68"/>
  <c r="K68"/>
  <c r="I67"/>
  <c r="K67"/>
  <c r="K66"/>
  <c r="I66"/>
  <c r="K64"/>
  <c r="I64"/>
  <c r="K63"/>
  <c r="I63"/>
  <c r="K62"/>
  <c r="I62"/>
  <c r="K61"/>
  <c r="I61"/>
  <c r="K60"/>
  <c r="I60"/>
  <c r="K59"/>
  <c r="I59"/>
  <c r="K58"/>
  <c r="I58"/>
  <c r="K57"/>
  <c r="I57"/>
  <c r="K56"/>
  <c r="I56"/>
  <c r="K55"/>
  <c r="I55"/>
  <c r="K54"/>
  <c r="I54"/>
  <c r="K53"/>
  <c r="C53"/>
  <c r="I53" s="1"/>
  <c r="K52"/>
  <c r="I52"/>
  <c r="K51"/>
  <c r="I51"/>
  <c r="C51"/>
  <c r="K50"/>
  <c r="I50"/>
  <c r="K49"/>
  <c r="C49"/>
  <c r="I49" s="1"/>
  <c r="K48"/>
  <c r="C48"/>
  <c r="I48" s="1"/>
  <c r="K47"/>
  <c r="I47"/>
  <c r="K46"/>
  <c r="C46"/>
  <c r="I46" s="1"/>
  <c r="K45"/>
  <c r="I45"/>
  <c r="K44"/>
  <c r="I44"/>
  <c r="K43"/>
  <c r="I43"/>
  <c r="K42"/>
  <c r="I42"/>
  <c r="C42"/>
  <c r="K41"/>
  <c r="I41"/>
  <c r="K40"/>
  <c r="I40"/>
  <c r="K39"/>
  <c r="C39"/>
  <c r="I39" s="1"/>
  <c r="K38"/>
  <c r="I38"/>
  <c r="K37"/>
  <c r="C37"/>
  <c r="I37" s="1"/>
  <c r="K36"/>
  <c r="C36"/>
  <c r="I36" s="1"/>
  <c r="K35"/>
  <c r="I35"/>
  <c r="K34"/>
  <c r="I34"/>
  <c r="K33"/>
  <c r="C33"/>
  <c r="K32"/>
  <c r="I32"/>
  <c r="K31"/>
  <c r="C31"/>
  <c r="I31" s="1"/>
  <c r="K30"/>
  <c r="K29"/>
  <c r="C29"/>
  <c r="I29" s="1"/>
  <c r="K28"/>
  <c r="I28"/>
  <c r="K27"/>
  <c r="I27"/>
  <c r="K26"/>
  <c r="I26"/>
  <c r="K25"/>
  <c r="I25"/>
  <c r="K24"/>
  <c r="I24"/>
  <c r="K23"/>
  <c r="I23"/>
  <c r="K22"/>
  <c r="I22"/>
  <c r="K21"/>
  <c r="I21"/>
  <c r="K20"/>
  <c r="I20"/>
  <c r="H20"/>
  <c r="K19"/>
  <c r="I19"/>
  <c r="H19"/>
  <c r="K18"/>
  <c r="I18"/>
  <c r="H18"/>
  <c r="K17"/>
  <c r="I17"/>
  <c r="H17"/>
  <c r="K16"/>
  <c r="C16"/>
  <c r="I16" s="1"/>
  <c r="K15"/>
  <c r="I15"/>
  <c r="K14"/>
  <c r="I14"/>
  <c r="K13"/>
  <c r="I13"/>
  <c r="K12"/>
  <c r="C12"/>
  <c r="I12" s="1"/>
  <c r="K11"/>
  <c r="I11"/>
  <c r="K10"/>
  <c r="C10"/>
  <c r="K9"/>
  <c r="C9"/>
  <c r="I9" s="1"/>
  <c r="K8"/>
  <c r="C8"/>
  <c r="K7"/>
  <c r="I7"/>
  <c r="K6"/>
  <c r="I6"/>
  <c r="K5"/>
  <c r="I5"/>
  <c r="D4"/>
  <c r="H4" s="1"/>
  <c r="P4" s="1"/>
  <c r="H8" i="8" l="1"/>
  <c r="P8" s="1"/>
  <c r="G9"/>
  <c r="G37" i="7"/>
  <c r="G38" s="1"/>
  <c r="G39" s="1"/>
  <c r="G40" s="1"/>
  <c r="G41" s="1"/>
  <c r="G42" s="1"/>
  <c r="G43" s="1"/>
  <c r="G44" s="1"/>
  <c r="G45" s="1"/>
  <c r="G46" s="1"/>
  <c r="G47" s="1"/>
  <c r="G48" s="1"/>
  <c r="G49" s="1"/>
  <c r="P20"/>
  <c r="P18"/>
  <c r="P17"/>
  <c r="P19"/>
  <c r="H11"/>
  <c r="P11" s="1"/>
  <c r="H5"/>
  <c r="I8"/>
  <c r="I10"/>
  <c r="I33"/>
  <c r="G10" i="8" l="1"/>
  <c r="H9"/>
  <c r="P9" s="1"/>
  <c r="G50" i="7"/>
  <c r="G51" s="1"/>
  <c r="G52" s="1"/>
  <c r="G53" s="1"/>
  <c r="G54" s="1"/>
  <c r="G55" s="1"/>
  <c r="G56" s="1"/>
  <c r="G57" s="1"/>
  <c r="G58" s="1"/>
  <c r="G59" s="1"/>
  <c r="G60" s="1"/>
  <c r="G61" s="1"/>
  <c r="G62" s="1"/>
  <c r="G63" s="1"/>
  <c r="G64" s="1"/>
  <c r="G65" s="1"/>
  <c r="G66" s="1"/>
  <c r="G67" s="1"/>
  <c r="G68" s="1"/>
  <c r="G69" s="1"/>
  <c r="G70" s="1"/>
  <c r="G71" s="1"/>
  <c r="G72" s="1"/>
  <c r="G73" s="1"/>
  <c r="G74" s="1"/>
  <c r="H6"/>
  <c r="P6" s="1"/>
  <c r="P5"/>
  <c r="H10" i="8" l="1"/>
  <c r="P10" s="1"/>
  <c r="G11"/>
  <c r="G12" s="1"/>
  <c r="G75" i="7"/>
  <c r="G76" s="1"/>
  <c r="G77" s="1"/>
  <c r="H7"/>
  <c r="G13" i="8" l="1"/>
  <c r="G14" s="1"/>
  <c r="G15" s="1"/>
  <c r="G16" s="1"/>
  <c r="G17" s="1"/>
  <c r="G18" s="1"/>
  <c r="G19" s="1"/>
  <c r="G20" s="1"/>
  <c r="G21" s="1"/>
  <c r="G22" s="1"/>
  <c r="G23" s="1"/>
  <c r="H12"/>
  <c r="P12" s="1"/>
  <c r="G78" i="7"/>
  <c r="G79" s="1"/>
  <c r="H8"/>
  <c r="P8" s="1"/>
  <c r="P7"/>
  <c r="G24" i="8" l="1"/>
  <c r="G25" s="1"/>
  <c r="H13"/>
  <c r="G80" i="7"/>
  <c r="G81" s="1"/>
  <c r="G82" s="1"/>
  <c r="G83" s="1"/>
  <c r="G84" s="1"/>
  <c r="G85" s="1"/>
  <c r="G86" s="1"/>
  <c r="G87" s="1"/>
  <c r="G88" s="1"/>
  <c r="H9"/>
  <c r="G26" i="8" l="1"/>
  <c r="H14"/>
  <c r="P13"/>
  <c r="G89" i="7"/>
  <c r="G90" s="1"/>
  <c r="G91" s="1"/>
  <c r="G92" s="1"/>
  <c r="G93" s="1"/>
  <c r="G94" s="1"/>
  <c r="G95" s="1"/>
  <c r="G96" s="1"/>
  <c r="G97" s="1"/>
  <c r="G98" s="1"/>
  <c r="G99" s="1"/>
  <c r="H10"/>
  <c r="P10" s="1"/>
  <c r="P9"/>
  <c r="G27" i="8" l="1"/>
  <c r="P14"/>
  <c r="H15"/>
  <c r="P15" s="1"/>
  <c r="G100" i="7"/>
  <c r="G101" s="1"/>
  <c r="G102" s="1"/>
  <c r="G103" s="1"/>
  <c r="G104" s="1"/>
  <c r="G105" s="1"/>
  <c r="G106" s="1"/>
  <c r="G107" s="1"/>
  <c r="G108" s="1"/>
  <c r="G109" s="1"/>
  <c r="G110" s="1"/>
  <c r="G111" s="1"/>
  <c r="G112" s="1"/>
  <c r="G113" s="1"/>
  <c r="H12"/>
  <c r="G28" i="8" l="1"/>
  <c r="H16"/>
  <c r="H13" i="7"/>
  <c r="P12"/>
  <c r="G29" i="8" l="1"/>
  <c r="G30" s="1"/>
  <c r="H21"/>
  <c r="P16"/>
  <c r="H14" i="7"/>
  <c r="P13"/>
  <c r="G31" i="8" l="1"/>
  <c r="G32" s="1"/>
  <c r="G33" s="1"/>
  <c r="G34" s="1"/>
  <c r="G35" s="1"/>
  <c r="G36" s="1"/>
  <c r="P21"/>
  <c r="H22"/>
  <c r="P14" i="7"/>
  <c r="H15"/>
  <c r="H16" s="1"/>
  <c r="H21" s="1"/>
  <c r="G37" i="8" l="1"/>
  <c r="G38" s="1"/>
  <c r="P22"/>
  <c r="H23"/>
  <c r="P15" i="7"/>
  <c r="G39" i="8" l="1"/>
  <c r="G40" s="1"/>
  <c r="P23"/>
  <c r="H24"/>
  <c r="H22" i="7"/>
  <c r="P16"/>
  <c r="G41" i="8" l="1"/>
  <c r="G42" s="1"/>
  <c r="G43" s="1"/>
  <c r="G44" s="1"/>
  <c r="G45" s="1"/>
  <c r="G46" s="1"/>
  <c r="G47" s="1"/>
  <c r="G48" s="1"/>
  <c r="G49" s="1"/>
  <c r="G50" s="1"/>
  <c r="G51" s="1"/>
  <c r="G52" s="1"/>
  <c r="G53" s="1"/>
  <c r="G54" s="1"/>
  <c r="G55" s="1"/>
  <c r="G56" s="1"/>
  <c r="G57" s="1"/>
  <c r="G58" s="1"/>
  <c r="G59" s="1"/>
  <c r="G60" s="1"/>
  <c r="G61" s="1"/>
  <c r="G62" s="1"/>
  <c r="G63" s="1"/>
  <c r="G64" s="1"/>
  <c r="G65" s="1"/>
  <c r="G66" s="1"/>
  <c r="G67" s="1"/>
  <c r="G68" s="1"/>
  <c r="G69" s="1"/>
  <c r="G70" s="1"/>
  <c r="G71" s="1"/>
  <c r="G72" s="1"/>
  <c r="G73" s="1"/>
  <c r="G74" s="1"/>
  <c r="G75" s="1"/>
  <c r="G76" s="1"/>
  <c r="G77" s="1"/>
  <c r="G78" s="1"/>
  <c r="G79" s="1"/>
  <c r="G80" s="1"/>
  <c r="G81" s="1"/>
  <c r="G82" s="1"/>
  <c r="G83" s="1"/>
  <c r="G84" s="1"/>
  <c r="G85" s="1"/>
  <c r="G86" s="1"/>
  <c r="G87" s="1"/>
  <c r="G88" s="1"/>
  <c r="G89" s="1"/>
  <c r="G90" s="1"/>
  <c r="G91" s="1"/>
  <c r="G92" s="1"/>
  <c r="G93" s="1"/>
  <c r="G94" s="1"/>
  <c r="G95" s="1"/>
  <c r="G96" s="1"/>
  <c r="G97" s="1"/>
  <c r="G98" s="1"/>
  <c r="G99" s="1"/>
  <c r="G100" s="1"/>
  <c r="G101" s="1"/>
  <c r="G102" s="1"/>
  <c r="G103" s="1"/>
  <c r="G104" s="1"/>
  <c r="G105" s="1"/>
  <c r="G106" s="1"/>
  <c r="G107" s="1"/>
  <c r="G108" s="1"/>
  <c r="G109" s="1"/>
  <c r="G110" s="1"/>
  <c r="P24"/>
  <c r="H25"/>
  <c r="P21" i="7"/>
  <c r="G111" i="8" l="1"/>
  <c r="G112" s="1"/>
  <c r="G113" s="1"/>
  <c r="P25"/>
  <c r="H26"/>
  <c r="P22" i="7"/>
  <c r="H23"/>
  <c r="P54" i="5"/>
  <c r="G114" i="8" l="1"/>
  <c r="G115" s="1"/>
  <c r="G116" s="1"/>
  <c r="G117" s="1"/>
  <c r="G118" s="1"/>
  <c r="G119" s="1"/>
  <c r="G120" s="1"/>
  <c r="G121" s="1"/>
  <c r="G122" s="1"/>
  <c r="G123" s="1"/>
  <c r="G124" s="1"/>
  <c r="G125" s="1"/>
  <c r="G126" s="1"/>
  <c r="G127" s="1"/>
  <c r="P26"/>
  <c r="H27"/>
  <c r="H24" i="7"/>
  <c r="P23"/>
  <c r="P49" i="5"/>
  <c r="P50"/>
  <c r="P51"/>
  <c r="P53"/>
  <c r="M47"/>
  <c r="N47" s="1"/>
  <c r="M49"/>
  <c r="N49" s="1"/>
  <c r="M50"/>
  <c r="N50" s="1"/>
  <c r="M51"/>
  <c r="N51" s="1"/>
  <c r="M53"/>
  <c r="N53" s="1"/>
  <c r="P47"/>
  <c r="P42"/>
  <c r="P40"/>
  <c r="P41"/>
  <c r="P43"/>
  <c r="P44"/>
  <c r="P46"/>
  <c r="M40"/>
  <c r="N40" s="1"/>
  <c r="M41"/>
  <c r="N41" s="1"/>
  <c r="M42"/>
  <c r="N42" s="1"/>
  <c r="M43"/>
  <c r="N43" s="1"/>
  <c r="M44"/>
  <c r="N44" s="1"/>
  <c r="M46"/>
  <c r="N46" s="1"/>
  <c r="P37"/>
  <c r="P36"/>
  <c r="P39"/>
  <c r="M29"/>
  <c r="N29" s="1"/>
  <c r="M39"/>
  <c r="N39" s="1"/>
  <c r="M30"/>
  <c r="N30" s="1"/>
  <c r="M31"/>
  <c r="N31" s="1"/>
  <c r="M32"/>
  <c r="N32" s="1"/>
  <c r="M33"/>
  <c r="N33" s="1"/>
  <c r="M35"/>
  <c r="N35" s="1"/>
  <c r="M36"/>
  <c r="N36" s="1"/>
  <c r="M37"/>
  <c r="N37" s="1"/>
  <c r="M25"/>
  <c r="N25" s="1"/>
  <c r="M22"/>
  <c r="N22" s="1"/>
  <c r="G9" i="6"/>
  <c r="G5"/>
  <c r="G6"/>
  <c r="G7"/>
  <c r="G8"/>
  <c r="M20" i="5"/>
  <c r="N20" s="1"/>
  <c r="M21"/>
  <c r="N21" s="1"/>
  <c r="M23"/>
  <c r="N23" s="1"/>
  <c r="M24"/>
  <c r="N24" s="1"/>
  <c r="M26"/>
  <c r="N26" s="1"/>
  <c r="M27"/>
  <c r="N27" s="1"/>
  <c r="M28"/>
  <c r="N28" s="1"/>
  <c r="M15"/>
  <c r="N15" s="1"/>
  <c r="M19"/>
  <c r="N19" s="1"/>
  <c r="G3" i="6"/>
  <c r="G4"/>
  <c r="G2"/>
  <c r="M12" i="5"/>
  <c r="N12" s="1"/>
  <c r="K11" i="6"/>
  <c r="K12" s="1"/>
  <c r="D10"/>
  <c r="M13" i="5"/>
  <c r="N13" s="1"/>
  <c r="M14"/>
  <c r="N14" s="1"/>
  <c r="M16"/>
  <c r="N16" s="1"/>
  <c r="M17"/>
  <c r="N17" s="1"/>
  <c r="M18"/>
  <c r="N18" s="1"/>
  <c r="G3" i="2"/>
  <c r="G4"/>
  <c r="G5"/>
  <c r="G6"/>
  <c r="G7"/>
  <c r="G8"/>
  <c r="G9"/>
  <c r="G10"/>
  <c r="G11"/>
  <c r="G12"/>
  <c r="G13"/>
  <c r="G14"/>
  <c r="G15"/>
  <c r="G16"/>
  <c r="G17"/>
  <c r="G18"/>
  <c r="G19"/>
  <c r="G20"/>
  <c r="G21"/>
  <c r="G22"/>
  <c r="D23"/>
  <c r="M9" i="5"/>
  <c r="N9" s="1"/>
  <c r="M10"/>
  <c r="N10" s="1"/>
  <c r="M11"/>
  <c r="N11" s="1"/>
  <c r="G2" i="2"/>
  <c r="T60" i="5"/>
  <c r="T61" s="1"/>
  <c r="M8"/>
  <c r="N8" s="1"/>
  <c r="M7"/>
  <c r="N7" s="1"/>
  <c r="M6"/>
  <c r="N6" s="1"/>
  <c r="M5"/>
  <c r="N5" s="1"/>
  <c r="M4"/>
  <c r="N4" s="1"/>
  <c r="M3"/>
  <c r="N3" s="1"/>
  <c r="M2"/>
  <c r="N2" s="1"/>
  <c r="P27" i="8" l="1"/>
  <c r="H28"/>
  <c r="P24" i="7"/>
  <c r="H25"/>
  <c r="H26" s="1"/>
  <c r="K60" i="5"/>
  <c r="G10" i="6"/>
  <c r="G23" i="2"/>
  <c r="P28" i="8" l="1"/>
  <c r="H29"/>
  <c r="P25" i="7"/>
  <c r="P29" i="8" l="1"/>
  <c r="H30"/>
  <c r="H27" i="7"/>
  <c r="P26"/>
  <c r="P30" i="8" l="1"/>
  <c r="H31"/>
  <c r="H28" i="7"/>
  <c r="H29" s="1"/>
  <c r="H30" s="1"/>
  <c r="P27"/>
  <c r="P31" i="8" l="1"/>
  <c r="H35"/>
  <c r="H32"/>
  <c r="P32" s="1"/>
  <c r="H34"/>
  <c r="P34" s="1"/>
  <c r="H33"/>
  <c r="P33" s="1"/>
  <c r="P28" i="7"/>
  <c r="P35" i="8" l="1"/>
  <c r="H36"/>
  <c r="P29" i="7"/>
  <c r="H31"/>
  <c r="P36" i="8" l="1"/>
  <c r="H37"/>
  <c r="P30" i="7"/>
  <c r="P37" i="8" l="1"/>
  <c r="H38"/>
  <c r="H34" i="7"/>
  <c r="P34" s="1"/>
  <c r="H35"/>
  <c r="P31"/>
  <c r="H33"/>
  <c r="P33" s="1"/>
  <c r="H32"/>
  <c r="P32" s="1"/>
  <c r="P38" i="8" l="1"/>
  <c r="H39"/>
  <c r="H36" i="7"/>
  <c r="P35"/>
  <c r="P39" i="8" l="1"/>
  <c r="H40"/>
  <c r="H38" i="7"/>
  <c r="H37"/>
  <c r="P36"/>
  <c r="P40" i="8" l="1"/>
  <c r="H41"/>
  <c r="P37" i="7"/>
  <c r="P41" i="8" l="1"/>
  <c r="H42"/>
  <c r="P38" i="7"/>
  <c r="H39"/>
  <c r="P42" i="8" l="1"/>
  <c r="H43"/>
  <c r="P39" i="7"/>
  <c r="H40"/>
  <c r="H44" i="8" l="1"/>
  <c r="P43"/>
  <c r="P40" i="7"/>
  <c r="H41"/>
  <c r="H45" i="8" l="1"/>
  <c r="P44"/>
  <c r="P41" i="7"/>
  <c r="H42"/>
  <c r="P45" i="8" l="1"/>
  <c r="H46"/>
  <c r="P42" i="7"/>
  <c r="H43"/>
  <c r="H47" i="8" l="1"/>
  <c r="P46"/>
  <c r="H44" i="7"/>
  <c r="P43"/>
  <c r="P47" i="8" l="1"/>
  <c r="H48"/>
  <c r="P44" i="7"/>
  <c r="H45"/>
  <c r="P48" i="8" l="1"/>
  <c r="H49"/>
  <c r="P45" i="7"/>
  <c r="H46"/>
  <c r="H50" i="8" l="1"/>
  <c r="P49"/>
  <c r="P46" i="7"/>
  <c r="H47"/>
  <c r="P50" i="8" l="1"/>
  <c r="H51"/>
  <c r="P47" i="7"/>
  <c r="H48"/>
  <c r="H52" i="8" l="1"/>
  <c r="P51"/>
  <c r="P48" i="7"/>
  <c r="H49"/>
  <c r="P52" i="8" l="1"/>
  <c r="H53"/>
  <c r="P49" i="7"/>
  <c r="H50"/>
  <c r="P53" i="8" l="1"/>
  <c r="H54"/>
  <c r="P50" i="7"/>
  <c r="H51"/>
  <c r="H55" i="8" l="1"/>
  <c r="P54"/>
  <c r="P51" i="7"/>
  <c r="H52"/>
  <c r="H56" i="8" l="1"/>
  <c r="P55"/>
  <c r="P52" i="7"/>
  <c r="H53"/>
  <c r="H57" i="8" l="1"/>
  <c r="P56"/>
  <c r="P53" i="7"/>
  <c r="H54"/>
  <c r="P57" i="8" l="1"/>
  <c r="H58"/>
  <c r="P54" i="7"/>
  <c r="H55"/>
  <c r="H59" i="8" l="1"/>
  <c r="P58"/>
  <c r="P55" i="7"/>
  <c r="H56"/>
  <c r="H60" i="8" l="1"/>
  <c r="P59"/>
  <c r="P56" i="7"/>
  <c r="H57"/>
  <c r="P60" i="8" l="1"/>
  <c r="H61"/>
  <c r="H58" i="7"/>
  <c r="P57"/>
  <c r="P61" i="8" l="1"/>
  <c r="H62"/>
  <c r="P58" i="7"/>
  <c r="H59"/>
  <c r="P62" i="8" l="1"/>
  <c r="H63"/>
  <c r="H60" i="7"/>
  <c r="P59"/>
  <c r="H64" i="8" l="1"/>
  <c r="P63"/>
  <c r="P60" i="7"/>
  <c r="H61"/>
  <c r="P64" i="8" l="1"/>
  <c r="H65"/>
  <c r="H62" i="7"/>
  <c r="P61"/>
  <c r="P65" i="8" l="1"/>
  <c r="H66"/>
  <c r="H63" i="7"/>
  <c r="H64" s="1"/>
  <c r="P62"/>
  <c r="P66" i="8" l="1"/>
  <c r="H67"/>
  <c r="P65" i="7"/>
  <c r="H65"/>
  <c r="H66" s="1"/>
  <c r="P63"/>
  <c r="H68" i="8" l="1"/>
  <c r="P67"/>
  <c r="P64" i="7"/>
  <c r="P68" i="8" l="1"/>
  <c r="H69"/>
  <c r="H67" i="7"/>
  <c r="H68" s="1"/>
  <c r="P66"/>
  <c r="P69" i="8" l="1"/>
  <c r="H70"/>
  <c r="P67" i="7"/>
  <c r="P70" i="8" l="1"/>
  <c r="H71"/>
  <c r="H69" i="7"/>
  <c r="P68"/>
  <c r="H72" i="8" l="1"/>
  <c r="P71"/>
  <c r="H70" i="7"/>
  <c r="P69"/>
  <c r="P72" i="8" l="1"/>
  <c r="H73"/>
  <c r="H71" i="7"/>
  <c r="P70"/>
  <c r="P73" i="8" l="1"/>
  <c r="H74"/>
  <c r="P71" i="7"/>
  <c r="H72"/>
  <c r="P74" i="8" l="1"/>
  <c r="H75"/>
  <c r="P72" i="7"/>
  <c r="H73"/>
  <c r="H74" s="1"/>
  <c r="H76" i="8" l="1"/>
  <c r="P75"/>
  <c r="P73" i="7"/>
  <c r="H77" i="8" l="1"/>
  <c r="P76"/>
  <c r="P74" i="7"/>
  <c r="H75"/>
  <c r="P77" i="8" l="1"/>
  <c r="H78"/>
  <c r="P75" i="7"/>
  <c r="H76"/>
  <c r="H79" i="8" l="1"/>
  <c r="P78"/>
  <c r="H77" i="7"/>
  <c r="H78" s="1"/>
  <c r="H79" s="1"/>
  <c r="H80" s="1"/>
  <c r="H81" s="1"/>
  <c r="H82" s="1"/>
  <c r="H83" s="1"/>
  <c r="H84" s="1"/>
  <c r="H85" s="1"/>
  <c r="H86" s="1"/>
  <c r="H87" s="1"/>
  <c r="H88" s="1"/>
  <c r="H89" s="1"/>
  <c r="H90" s="1"/>
  <c r="H91" s="1"/>
  <c r="H92" s="1"/>
  <c r="H93" s="1"/>
  <c r="H94" s="1"/>
  <c r="H95" s="1"/>
  <c r="H96" s="1"/>
  <c r="H97" s="1"/>
  <c r="H98" s="1"/>
  <c r="H99" s="1"/>
  <c r="H100" s="1"/>
  <c r="H101" s="1"/>
  <c r="H102" s="1"/>
  <c r="H103" s="1"/>
  <c r="H104" s="1"/>
  <c r="H105" s="1"/>
  <c r="H106" s="1"/>
  <c r="H107" s="1"/>
  <c r="H108" s="1"/>
  <c r="H109" s="1"/>
  <c r="H110" s="1"/>
  <c r="H111" s="1"/>
  <c r="H112" s="1"/>
  <c r="H113" s="1"/>
  <c r="P76"/>
  <c r="H80" i="8" l="1"/>
  <c r="P79"/>
  <c r="P77" i="7"/>
  <c r="P80" i="8" l="1"/>
  <c r="H81"/>
  <c r="P78" i="7"/>
  <c r="P80"/>
  <c r="P81" i="8" l="1"/>
  <c r="H82"/>
  <c r="P79" i="7"/>
  <c r="P82" i="8" l="1"/>
  <c r="H83"/>
  <c r="P81" i="7"/>
  <c r="H84" i="8" l="1"/>
  <c r="P83"/>
  <c r="P82" i="7"/>
  <c r="P84" i="8" l="1"/>
  <c r="H85"/>
  <c r="P83" i="7"/>
  <c r="P85" i="8" l="1"/>
  <c r="H86"/>
  <c r="P84" i="7"/>
  <c r="P86" i="8" l="1"/>
  <c r="H87"/>
  <c r="P85" i="7"/>
  <c r="P86"/>
  <c r="P87"/>
  <c r="H88" i="8" l="1"/>
  <c r="P87"/>
  <c r="P88" i="7"/>
  <c r="H89" i="8" l="1"/>
  <c r="P88"/>
  <c r="P89" i="7"/>
  <c r="P89" i="8" l="1"/>
  <c r="H90"/>
  <c r="P90" i="7"/>
  <c r="P90" i="8" l="1"/>
  <c r="H91"/>
  <c r="H92" s="1"/>
  <c r="H93" s="1"/>
  <c r="P91" i="7"/>
  <c r="P92"/>
  <c r="P91" i="8" l="1"/>
  <c r="P93" i="7"/>
  <c r="P92" i="8" l="1"/>
  <c r="P94" i="7"/>
  <c r="P93" i="8" l="1"/>
  <c r="H94"/>
  <c r="P95" i="7"/>
  <c r="H95" i="8" l="1"/>
  <c r="P94"/>
  <c r="P96" i="7"/>
  <c r="H96" i="8" l="1"/>
  <c r="P95"/>
  <c r="P97" i="7"/>
  <c r="P96" i="8" l="1"/>
  <c r="H97"/>
  <c r="P98" i="7"/>
  <c r="P97" i="8" l="1"/>
  <c r="H98"/>
  <c r="H99" s="1"/>
  <c r="H100" s="1"/>
  <c r="P103" i="7"/>
  <c r="P99"/>
  <c r="P100"/>
  <c r="P101"/>
  <c r="P102"/>
  <c r="P98" i="8" l="1"/>
  <c r="P104" i="7"/>
  <c r="P99" i="8" l="1"/>
  <c r="P105" i="7"/>
  <c r="P100" i="8" l="1"/>
  <c r="H101"/>
  <c r="P106" i="7"/>
  <c r="P107"/>
  <c r="P101" i="8" l="1"/>
  <c r="H102"/>
  <c r="P109" i="7"/>
  <c r="P108"/>
  <c r="H103" i="8" l="1"/>
  <c r="P102"/>
  <c r="P110" i="7"/>
  <c r="H104" i="8" l="1"/>
  <c r="P103"/>
  <c r="P111" i="7"/>
  <c r="P112"/>
  <c r="P104" i="8" l="1"/>
  <c r="H105"/>
  <c r="P113" i="7"/>
  <c r="P105" i="8" l="1"/>
  <c r="H106"/>
  <c r="H107" l="1"/>
  <c r="P106"/>
  <c r="H108" l="1"/>
  <c r="P107"/>
  <c r="P108" l="1"/>
  <c r="H109"/>
  <c r="H110" s="1"/>
  <c r="H111" l="1"/>
  <c r="H112" s="1"/>
  <c r="H113" s="1"/>
  <c r="H114" s="1"/>
  <c r="P109"/>
  <c r="P113" l="1"/>
  <c r="P114"/>
  <c r="H115"/>
  <c r="P110"/>
  <c r="P115" l="1"/>
  <c r="H116"/>
  <c r="P111"/>
  <c r="H117" l="1"/>
  <c r="P116"/>
  <c r="P112"/>
  <c r="H118" l="1"/>
  <c r="P117"/>
  <c r="H119" l="1"/>
  <c r="P118"/>
  <c r="H120" l="1"/>
  <c r="P119"/>
  <c r="P120" l="1"/>
  <c r="H121"/>
  <c r="P121" l="1"/>
  <c r="H122"/>
  <c r="H123" l="1"/>
  <c r="P122"/>
  <c r="H124" l="1"/>
  <c r="P123"/>
  <c r="H125" l="1"/>
  <c r="P124"/>
  <c r="P125" l="1"/>
  <c r="H126"/>
  <c r="H127" l="1"/>
  <c r="H128" s="1"/>
  <c r="H129" s="1"/>
  <c r="H130" s="1"/>
  <c r="H131" s="1"/>
  <c r="P126"/>
  <c r="H132" l="1"/>
  <c r="P131"/>
  <c r="P127"/>
  <c r="H133" l="1"/>
  <c r="P132"/>
  <c r="P128"/>
  <c r="P133" l="1"/>
  <c r="H134"/>
  <c r="P129"/>
  <c r="P134" l="1"/>
  <c r="H135"/>
  <c r="P130"/>
  <c r="P135" l="1"/>
  <c r="H136"/>
  <c r="H137" l="1"/>
  <c r="P136"/>
  <c r="P137" l="1"/>
  <c r="H138"/>
  <c r="H139" l="1"/>
  <c r="P138"/>
  <c r="P139" l="1"/>
  <c r="H140"/>
  <c r="P140" l="1"/>
  <c r="H141"/>
  <c r="P141" l="1"/>
  <c r="H142"/>
  <c r="P142" l="1"/>
  <c r="H143"/>
  <c r="P143" l="1"/>
  <c r="H144"/>
  <c r="P144" l="1"/>
  <c r="H145"/>
  <c r="H146" s="1"/>
  <c r="H147" s="1"/>
  <c r="H148" s="1"/>
  <c r="P145" l="1"/>
  <c r="P148" l="1"/>
  <c r="H149"/>
  <c r="P149" l="1"/>
  <c r="H150"/>
  <c r="P150" l="1"/>
  <c r="H151"/>
  <c r="P151" l="1"/>
  <c r="H152"/>
  <c r="P152" l="1"/>
  <c r="H153"/>
  <c r="P153" l="1"/>
  <c r="H154"/>
  <c r="P154" l="1"/>
  <c r="H155"/>
  <c r="P155" l="1"/>
  <c r="H156"/>
  <c r="P156" l="1"/>
  <c r="H157"/>
  <c r="P157" l="1"/>
  <c r="H158"/>
  <c r="P158" l="1"/>
  <c r="H159"/>
  <c r="P159" l="1"/>
  <c r="H160"/>
  <c r="P160" l="1"/>
  <c r="H161"/>
  <c r="P161" l="1"/>
  <c r="H162"/>
  <c r="P162" l="1"/>
  <c r="H163"/>
  <c r="P163" l="1"/>
  <c r="H164"/>
  <c r="P164" l="1"/>
  <c r="H165"/>
  <c r="P165" l="1"/>
  <c r="H166"/>
  <c r="P166" l="1"/>
  <c r="H167"/>
  <c r="P167" l="1"/>
  <c r="H168"/>
  <c r="P168" l="1"/>
  <c r="H169"/>
  <c r="P169" l="1"/>
  <c r="H170"/>
  <c r="P170" l="1"/>
  <c r="H171"/>
  <c r="P171" l="1"/>
  <c r="H172"/>
  <c r="P172" l="1"/>
  <c r="H173"/>
  <c r="P173" l="1"/>
  <c r="H174"/>
  <c r="P174" l="1"/>
  <c r="H175"/>
  <c r="P175" l="1"/>
  <c r="H176"/>
  <c r="P176" l="1"/>
  <c r="H177"/>
  <c r="P177" l="1"/>
  <c r="H178"/>
  <c r="P178" l="1"/>
  <c r="H179"/>
  <c r="P179" l="1"/>
  <c r="H180"/>
  <c r="P180" l="1"/>
  <c r="H181"/>
  <c r="P181" l="1"/>
  <c r="H182"/>
  <c r="P182" l="1"/>
  <c r="H183"/>
  <c r="P183" l="1"/>
  <c r="H184"/>
  <c r="P184" l="1"/>
  <c r="H185"/>
  <c r="P185" l="1"/>
  <c r="H186"/>
  <c r="P186" l="1"/>
  <c r="H187"/>
  <c r="P187" l="1"/>
  <c r="H188"/>
  <c r="P188" l="1"/>
  <c r="H189"/>
  <c r="P189" l="1"/>
  <c r="H190"/>
  <c r="P190" l="1"/>
  <c r="H191"/>
  <c r="P191" l="1"/>
  <c r="H192"/>
  <c r="P192" l="1"/>
  <c r="H193"/>
  <c r="P193" l="1"/>
  <c r="H194"/>
  <c r="P194" l="1"/>
  <c r="H195"/>
  <c r="P195" l="1"/>
  <c r="H196"/>
  <c r="P196" l="1"/>
  <c r="H197"/>
  <c r="P197" l="1"/>
  <c r="H198"/>
  <c r="P198" l="1"/>
  <c r="H199"/>
  <c r="P199" l="1"/>
  <c r="H200"/>
  <c r="H201" s="1"/>
  <c r="H202" s="1"/>
  <c r="H203" s="1"/>
  <c r="H204" s="1"/>
  <c r="H205" s="1"/>
  <c r="H206" s="1"/>
  <c r="H207" s="1"/>
</calcChain>
</file>

<file path=xl/sharedStrings.xml><?xml version="1.0" encoding="utf-8"?>
<sst xmlns="http://schemas.openxmlformats.org/spreadsheetml/2006/main" count="713" uniqueCount="304">
  <si>
    <t>شماره سفارش</t>
  </si>
  <si>
    <t>جمع</t>
  </si>
  <si>
    <t>بندرعباس</t>
  </si>
  <si>
    <t>مبدا خرید</t>
  </si>
  <si>
    <t>ردیف</t>
  </si>
  <si>
    <t>1394395840</t>
  </si>
  <si>
    <t>وزن خرید (کیلوگرم)</t>
  </si>
  <si>
    <t>نرخ خرید (ریال)</t>
  </si>
  <si>
    <t>1394396773</t>
  </si>
  <si>
    <t>1394396979</t>
  </si>
  <si>
    <t>1395397514</t>
  </si>
  <si>
    <t>1395397806</t>
  </si>
  <si>
    <t>گزارش درخواست خریدها</t>
  </si>
  <si>
    <t>تاریخ</t>
  </si>
  <si>
    <t>شماره درخواست</t>
  </si>
  <si>
    <t>باقی مانده درخواست خرید</t>
  </si>
  <si>
    <t>1394/12/17</t>
  </si>
  <si>
    <t>وزن</t>
  </si>
  <si>
    <t>1395/01/14</t>
  </si>
  <si>
    <t>1395400071</t>
  </si>
  <si>
    <t>1395406637</t>
  </si>
  <si>
    <t>1395407670</t>
  </si>
  <si>
    <t>تاریخ فاکتور</t>
  </si>
  <si>
    <t>شماره صورتحساب</t>
  </si>
  <si>
    <t>نرخ فاکتور</t>
  </si>
  <si>
    <t>مبلغ فاکتور</t>
  </si>
  <si>
    <t>مبلغ با ارزش افزوده</t>
  </si>
  <si>
    <t>1395/01/31</t>
  </si>
  <si>
    <t>95-19</t>
  </si>
  <si>
    <t>نرخ توزین و بارگیری</t>
  </si>
  <si>
    <t>1395/02/31</t>
  </si>
  <si>
    <t>95-54</t>
  </si>
  <si>
    <t>پیمانکار</t>
  </si>
  <si>
    <t>1395/02/12</t>
  </si>
  <si>
    <t>جمع کل</t>
  </si>
  <si>
    <t>95-78</t>
  </si>
  <si>
    <t>1395/03/31</t>
  </si>
  <si>
    <t>قره باغی</t>
  </si>
  <si>
    <t>1395/04/02</t>
  </si>
  <si>
    <t>323/1</t>
  </si>
  <si>
    <t>1395417652</t>
  </si>
  <si>
    <t>وزن فاکتور
(کیلوگرم)</t>
  </si>
  <si>
    <t>وزن (کیلوگرم)</t>
  </si>
  <si>
    <t>1395425900</t>
  </si>
  <si>
    <t>1395426959</t>
  </si>
  <si>
    <t>1395429261</t>
  </si>
  <si>
    <t>1395/05/31</t>
  </si>
  <si>
    <t>95-150</t>
  </si>
  <si>
    <t>1395/05/17</t>
  </si>
  <si>
    <t>1395/05/01</t>
  </si>
  <si>
    <t>1395430592</t>
  </si>
  <si>
    <t>تاریخ خرید از بورس</t>
  </si>
  <si>
    <t>1395/06/20</t>
  </si>
  <si>
    <t>تا پایان مهر 95</t>
  </si>
  <si>
    <t>1395/06/29</t>
  </si>
  <si>
    <t>1395432481</t>
  </si>
  <si>
    <t>1395/06/31</t>
  </si>
  <si>
    <t>95/06/31</t>
  </si>
  <si>
    <t>95-167</t>
  </si>
  <si>
    <t>1395420348</t>
  </si>
  <si>
    <t>1395/07/24</t>
  </si>
  <si>
    <t>1395438001</t>
  </si>
  <si>
    <t>1395438588</t>
  </si>
  <si>
    <t>1395/07/27</t>
  </si>
  <si>
    <t>95/07/30</t>
  </si>
  <si>
    <t>95-210</t>
  </si>
  <si>
    <t>95-211</t>
  </si>
  <si>
    <t>1395/07/03</t>
  </si>
  <si>
    <t>1395/08/05</t>
  </si>
  <si>
    <t>1395447355</t>
  </si>
  <si>
    <t>1395/09/03</t>
  </si>
  <si>
    <t>1395/09/07</t>
  </si>
  <si>
    <t>1395447775</t>
  </si>
  <si>
    <t>1395/09/13</t>
  </si>
  <si>
    <t>1395449113</t>
  </si>
  <si>
    <t>شماره حواله پالایشگاه</t>
  </si>
  <si>
    <t>95/08/30</t>
  </si>
  <si>
    <t>95-301</t>
  </si>
  <si>
    <t>95-302</t>
  </si>
  <si>
    <t>95-303</t>
  </si>
  <si>
    <t>1395/09/24</t>
  </si>
  <si>
    <t>1395451250</t>
  </si>
  <si>
    <t>1395/09/21</t>
  </si>
  <si>
    <t>1395452666</t>
  </si>
  <si>
    <t>1395/10/04</t>
  </si>
  <si>
    <t>1395454308</t>
  </si>
  <si>
    <t>95/09/30</t>
  </si>
  <si>
    <t>95-380</t>
  </si>
  <si>
    <t>95-381</t>
  </si>
  <si>
    <t>95-382</t>
  </si>
  <si>
    <t>95-383</t>
  </si>
  <si>
    <t>1395/10/06</t>
  </si>
  <si>
    <t>1395454576</t>
  </si>
  <si>
    <t>1395/10/11</t>
  </si>
  <si>
    <t>1395456100</t>
  </si>
  <si>
    <t>1395/10/13</t>
  </si>
  <si>
    <t>1395/10/19</t>
  </si>
  <si>
    <t>1395457644</t>
  </si>
  <si>
    <t>1395/10/28</t>
  </si>
  <si>
    <t>سلابس-بندرعباس</t>
  </si>
  <si>
    <t>95/10/30</t>
  </si>
  <si>
    <t>95-479</t>
  </si>
  <si>
    <t>95-480</t>
  </si>
  <si>
    <t>95-481</t>
  </si>
  <si>
    <t>95-482</t>
  </si>
  <si>
    <t>95-483</t>
  </si>
  <si>
    <t>میزان برداشت</t>
  </si>
  <si>
    <t>مانده حواله</t>
  </si>
  <si>
    <t>1395/12/02</t>
  </si>
  <si>
    <t>1395/12/07</t>
  </si>
  <si>
    <t>1395467539</t>
  </si>
  <si>
    <t>1395468360</t>
  </si>
  <si>
    <t>1395/12/11</t>
  </si>
  <si>
    <t>1395/12/15</t>
  </si>
  <si>
    <t>1395469075</t>
  </si>
  <si>
    <t>1395/12/22</t>
  </si>
  <si>
    <t>1395470433</t>
  </si>
  <si>
    <t>1396/01/14</t>
  </si>
  <si>
    <t>1396/01/19</t>
  </si>
  <si>
    <t>1396/01/23</t>
  </si>
  <si>
    <t>1396/01/27</t>
  </si>
  <si>
    <t>1396/02/03</t>
  </si>
  <si>
    <t>1396/02/06</t>
  </si>
  <si>
    <t>1396/02/11</t>
  </si>
  <si>
    <t>موجودی مخازن پایان سال 95</t>
  </si>
  <si>
    <t>شماره حواله بارگیری شده</t>
  </si>
  <si>
    <t>نرخ vb-تن</t>
  </si>
  <si>
    <t>وارده مخازن</t>
  </si>
  <si>
    <t>بارگیری از کدام محل</t>
  </si>
  <si>
    <t>خروجی مخازن</t>
  </si>
  <si>
    <t>مانده روزانه</t>
  </si>
  <si>
    <t>قیمت وزنی</t>
  </si>
  <si>
    <t>هزینه کارگزاری</t>
  </si>
  <si>
    <t>هزینه مخزن داری</t>
  </si>
  <si>
    <t>هزینه شوتینگ</t>
  </si>
  <si>
    <t>هزینه بازرسی و ترخیص</t>
  </si>
  <si>
    <t>کرایه حمل</t>
  </si>
  <si>
    <t>هزینه باسکول</t>
  </si>
  <si>
    <t>هزینه گرم کردن</t>
  </si>
  <si>
    <t>96/01/01</t>
  </si>
  <si>
    <t>پالایش نفت بندرعباس</t>
  </si>
  <si>
    <t>96/01/02</t>
  </si>
  <si>
    <t>96/01/03</t>
  </si>
  <si>
    <t>96/01/04</t>
  </si>
  <si>
    <t>96/01/05</t>
  </si>
  <si>
    <t>پالایش نفت اصفهان</t>
  </si>
  <si>
    <t>96/01/06</t>
  </si>
  <si>
    <t>96/01/07</t>
  </si>
  <si>
    <t>96/01/08</t>
  </si>
  <si>
    <t>96/01/09</t>
  </si>
  <si>
    <t>96/01/10</t>
  </si>
  <si>
    <t>96/01/11</t>
  </si>
  <si>
    <t>96/01/12</t>
  </si>
  <si>
    <t>96/01/13</t>
  </si>
  <si>
    <t>96/01/14</t>
  </si>
  <si>
    <t>96/01/15</t>
  </si>
  <si>
    <t>96/01/16</t>
  </si>
  <si>
    <t>96/01/17</t>
  </si>
  <si>
    <t>96/01/18</t>
  </si>
  <si>
    <t>96/01/19</t>
  </si>
  <si>
    <t>96/01/20</t>
  </si>
  <si>
    <t>96/01/21</t>
  </si>
  <si>
    <t>96/01/22</t>
  </si>
  <si>
    <t>96/01/23</t>
  </si>
  <si>
    <t>96/01/24</t>
  </si>
  <si>
    <t>96-3</t>
  </si>
  <si>
    <t>96/01/25</t>
  </si>
  <si>
    <t>96/01/26</t>
  </si>
  <si>
    <t>96/01/27</t>
  </si>
  <si>
    <t>96/01/28</t>
  </si>
  <si>
    <t>96/01/29</t>
  </si>
  <si>
    <t>96/01/30</t>
  </si>
  <si>
    <t>96/01/31</t>
  </si>
  <si>
    <t>همیار جی یزد</t>
  </si>
  <si>
    <t>96-3.5</t>
  </si>
  <si>
    <t>96/02/01</t>
  </si>
  <si>
    <t>96/02/02</t>
  </si>
  <si>
    <t>96/02/03</t>
  </si>
  <si>
    <t>96/02/04</t>
  </si>
  <si>
    <t>96/02/05</t>
  </si>
  <si>
    <t>96/02/06</t>
  </si>
  <si>
    <t>96/02/07</t>
  </si>
  <si>
    <t>96/02/08</t>
  </si>
  <si>
    <t>96/02/15</t>
  </si>
  <si>
    <t>96/02/18</t>
  </si>
  <si>
    <t>96/02/19</t>
  </si>
  <si>
    <t>96/02/27</t>
  </si>
  <si>
    <t>96/02/28</t>
  </si>
  <si>
    <t>96/02/29</t>
  </si>
  <si>
    <t>96/02/31</t>
  </si>
  <si>
    <t>96/02/09</t>
  </si>
  <si>
    <t>96/02/10</t>
  </si>
  <si>
    <t>96/02/13</t>
  </si>
  <si>
    <t>96/02/14</t>
  </si>
  <si>
    <t>قیمت نهایی</t>
  </si>
  <si>
    <t>96/02/20</t>
  </si>
  <si>
    <t>96/02/21</t>
  </si>
  <si>
    <t>95/11/30</t>
  </si>
  <si>
    <t>95-595</t>
  </si>
  <si>
    <t>95-594</t>
  </si>
  <si>
    <t>95/12/30</t>
  </si>
  <si>
    <t>95-707</t>
  </si>
  <si>
    <t>95-708</t>
  </si>
  <si>
    <t>95-709</t>
  </si>
  <si>
    <t>95-710</t>
  </si>
  <si>
    <t>95-711</t>
  </si>
  <si>
    <t>95-712</t>
  </si>
  <si>
    <t>95-713</t>
  </si>
  <si>
    <t>95/01/31</t>
  </si>
  <si>
    <t>96-13</t>
  </si>
  <si>
    <t>96-14</t>
  </si>
  <si>
    <t>96-15</t>
  </si>
  <si>
    <t>96-38</t>
  </si>
  <si>
    <t>1396/03/02</t>
  </si>
  <si>
    <t>96/03/01</t>
  </si>
  <si>
    <t>96/03/02</t>
  </si>
  <si>
    <t>96/03/04</t>
  </si>
  <si>
    <t>96/03/05</t>
  </si>
  <si>
    <t>96/03/07</t>
  </si>
  <si>
    <t>96/03/08</t>
  </si>
  <si>
    <t>96/03/09</t>
  </si>
  <si>
    <t>96/03/10</t>
  </si>
  <si>
    <t>96/03/11</t>
  </si>
  <si>
    <t>96/03/12</t>
  </si>
  <si>
    <t>96-85</t>
  </si>
  <si>
    <t>95/02/31</t>
  </si>
  <si>
    <t>96-86</t>
  </si>
  <si>
    <t>96-87</t>
  </si>
  <si>
    <t>96-88</t>
  </si>
  <si>
    <t>1396/04/04</t>
  </si>
  <si>
    <t>95/03/31</t>
  </si>
  <si>
    <t>96-189</t>
  </si>
  <si>
    <t>96-190</t>
  </si>
  <si>
    <t>96-191</t>
  </si>
  <si>
    <t>1396/04/18</t>
  </si>
  <si>
    <t>96/03/13</t>
  </si>
  <si>
    <t>96/03/14</t>
  </si>
  <si>
    <t>96/03/21</t>
  </si>
  <si>
    <t>96/03/23</t>
  </si>
  <si>
    <t>96/03/24</t>
  </si>
  <si>
    <t>96/03/30</t>
  </si>
  <si>
    <t>96/03/31</t>
  </si>
  <si>
    <t>96/04/02</t>
  </si>
  <si>
    <t>96/04/03</t>
  </si>
  <si>
    <t>96/04/06</t>
  </si>
  <si>
    <t>96/04/07</t>
  </si>
  <si>
    <t>96/04/12</t>
  </si>
  <si>
    <t>96/04/13</t>
  </si>
  <si>
    <t>96/04/14</t>
  </si>
  <si>
    <t>96/04/15</t>
  </si>
  <si>
    <t>96/04/16</t>
  </si>
  <si>
    <t>96/04/18</t>
  </si>
  <si>
    <t>96/04/19</t>
  </si>
  <si>
    <t>96/04/20</t>
  </si>
  <si>
    <t>96/04/21</t>
  </si>
  <si>
    <t>96/04/22</t>
  </si>
  <si>
    <t>96/04/09</t>
  </si>
  <si>
    <t>96/02/11</t>
  </si>
  <si>
    <t>96/04/23</t>
  </si>
  <si>
    <t>96/04/24</t>
  </si>
  <si>
    <t>96/04/25</t>
  </si>
  <si>
    <t>96/04/26</t>
  </si>
  <si>
    <t>96/04/27</t>
  </si>
  <si>
    <t>96/04/28</t>
  </si>
  <si>
    <t>96/04/29</t>
  </si>
  <si>
    <t>96/04/30</t>
  </si>
  <si>
    <t>96/04/31</t>
  </si>
  <si>
    <t>96/05/01</t>
  </si>
  <si>
    <t>96/05/02</t>
  </si>
  <si>
    <t>96/05/03</t>
  </si>
  <si>
    <t>96/05/04</t>
  </si>
  <si>
    <t>96/05/05</t>
  </si>
  <si>
    <t>96/06/06</t>
  </si>
  <si>
    <t>96/05/07</t>
  </si>
  <si>
    <t>96/05/08</t>
  </si>
  <si>
    <t>96/05/09</t>
  </si>
  <si>
    <t>96/05/10</t>
  </si>
  <si>
    <t>96/05/11</t>
  </si>
  <si>
    <t>96/05/12</t>
  </si>
  <si>
    <t>96/05/13</t>
  </si>
  <si>
    <t>96/05/14</t>
  </si>
  <si>
    <t>96/05/15</t>
  </si>
  <si>
    <t>96/05/21</t>
  </si>
  <si>
    <t>96/05/22</t>
  </si>
  <si>
    <t>96/05/24</t>
  </si>
  <si>
    <t>96/06/04</t>
  </si>
  <si>
    <t>96/06/05</t>
  </si>
  <si>
    <t>96/06/07</t>
  </si>
  <si>
    <t>96/06/12</t>
  </si>
  <si>
    <t>96/06/13</t>
  </si>
  <si>
    <t>96/06/14</t>
  </si>
  <si>
    <t>96/06/15</t>
  </si>
  <si>
    <t>96/06/16</t>
  </si>
  <si>
    <t>96/06/17</t>
  </si>
  <si>
    <t>96/06/18</t>
  </si>
  <si>
    <t>96/06/24</t>
  </si>
  <si>
    <t>96/06/25</t>
  </si>
  <si>
    <t>96/06/27</t>
  </si>
  <si>
    <t>96/06/28</t>
  </si>
  <si>
    <t>96/06/29</t>
  </si>
  <si>
    <t>96/06/30</t>
  </si>
  <si>
    <t>96/06/31</t>
  </si>
  <si>
    <t>96/05/26</t>
  </si>
  <si>
    <t>96/05/29</t>
  </si>
</sst>
</file>

<file path=xl/styles.xml><?xml version="1.0" encoding="utf-8"?>
<styleSheet xmlns="http://schemas.openxmlformats.org/spreadsheetml/2006/main">
  <numFmts count="6">
    <numFmt numFmtId="43" formatCode="_(* #,##0.00_);_(* \(#,##0.00\);_(* &quot;-&quot;??_);_(@_)"/>
    <numFmt numFmtId="164" formatCode="_-* #,##0.00_-;_-* #,##0.00\-;_-* &quot;-&quot;??_-;_-@_-"/>
    <numFmt numFmtId="165" formatCode="_-* #,##0_-;_-* #,##0\-;_-* &quot;-&quot;??_-;_-@_-"/>
    <numFmt numFmtId="166" formatCode="#,##0_ ;\-#,##0\ "/>
    <numFmt numFmtId="167" formatCode="_-* #,##0.00000_-;_-* #,##0.00000\-;_-* &quot;-&quot;??_-;_-@_-"/>
    <numFmt numFmtId="168" formatCode="_(* #,##0_);_(* \(#,##0\);_(* &quot;-&quot;??_);_(@_)"/>
  </numFmts>
  <fonts count="2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B Mitra"/>
      <charset val="178"/>
    </font>
    <font>
      <sz val="12"/>
      <color theme="1"/>
      <name val="B Mitra"/>
      <charset val="178"/>
    </font>
    <font>
      <sz val="11"/>
      <color theme="1"/>
      <name val="Calibri"/>
      <family val="2"/>
      <scheme val="minor"/>
    </font>
    <font>
      <b/>
      <sz val="12"/>
      <color theme="1"/>
      <name val="B Mitra"/>
      <charset val="178"/>
    </font>
    <font>
      <sz val="11"/>
      <color theme="1"/>
      <name val="Calibri"/>
      <family val="2"/>
      <charset val="178"/>
      <scheme val="minor"/>
    </font>
    <font>
      <b/>
      <sz val="14"/>
      <name val="B Nazanin"/>
      <charset val="178"/>
    </font>
    <font>
      <b/>
      <sz val="12"/>
      <name val="B Nazanin"/>
      <charset val="178"/>
    </font>
    <font>
      <b/>
      <sz val="11"/>
      <name val="B Nazanin"/>
      <charset val="178"/>
    </font>
    <font>
      <sz val="12"/>
      <name val="B Nazanin"/>
      <charset val="178"/>
    </font>
    <font>
      <sz val="13"/>
      <color theme="1"/>
      <name val="B Lotus"/>
      <charset val="178"/>
    </font>
    <font>
      <b/>
      <sz val="13"/>
      <color theme="1"/>
      <name val="B Lotus"/>
      <charset val="178"/>
    </font>
    <font>
      <sz val="12"/>
      <color theme="1"/>
      <name val="Calibri"/>
      <family val="2"/>
      <charset val="178"/>
      <scheme val="minor"/>
    </font>
    <font>
      <sz val="12"/>
      <color theme="1"/>
      <name val="B Nazanin"/>
      <charset val="178"/>
    </font>
    <font>
      <b/>
      <sz val="11"/>
      <color theme="1"/>
      <name val="B Lotus"/>
      <charset val="178"/>
    </font>
    <font>
      <b/>
      <sz val="11"/>
      <color theme="1"/>
      <name val="B Nazanin"/>
      <charset val="178"/>
    </font>
    <font>
      <sz val="14"/>
      <color theme="1"/>
      <name val="Calibri"/>
      <family val="2"/>
      <charset val="178"/>
      <scheme val="minor"/>
    </font>
    <font>
      <sz val="12"/>
      <color theme="1"/>
      <name val="B Lotus"/>
      <charset val="178"/>
    </font>
    <font>
      <sz val="14"/>
      <color theme="1"/>
      <name val="B Lotus"/>
      <charset val="178"/>
    </font>
  </fonts>
  <fills count="12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7">
    <xf numFmtId="0" fontId="0" fillId="0" borderId="0"/>
    <xf numFmtId="0" fontId="5" fillId="0" borderId="0"/>
    <xf numFmtId="164" fontId="7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185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3" fontId="0" fillId="0" borderId="0" xfId="0" applyNumberFormat="1"/>
    <xf numFmtId="3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3" fontId="6" fillId="0" borderId="1" xfId="0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165" fontId="11" fillId="0" borderId="1" xfId="2" applyNumberFormat="1" applyFont="1" applyFill="1" applyBorder="1" applyAlignment="1">
      <alignment horizontal="center" vertical="center"/>
    </xf>
    <xf numFmtId="166" fontId="11" fillId="0" borderId="1" xfId="2" applyNumberFormat="1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165" fontId="11" fillId="3" borderId="1" xfId="2" applyNumberFormat="1" applyFont="1" applyFill="1" applyBorder="1" applyAlignment="1">
      <alignment horizontal="center" vertical="center"/>
    </xf>
    <xf numFmtId="49" fontId="4" fillId="4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3" fontId="4" fillId="4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3" fontId="4" fillId="4" borderId="5" xfId="0" applyNumberFormat="1" applyFont="1" applyFill="1" applyBorder="1" applyAlignment="1">
      <alignment horizontal="center" vertical="center"/>
    </xf>
    <xf numFmtId="3" fontId="4" fillId="0" borderId="7" xfId="0" applyNumberFormat="1" applyFont="1" applyFill="1" applyBorder="1" applyAlignment="1">
      <alignment horizontal="center" vertical="center"/>
    </xf>
    <xf numFmtId="3" fontId="4" fillId="0" borderId="0" xfId="0" applyNumberFormat="1" applyFont="1" applyFill="1" applyBorder="1" applyAlignment="1">
      <alignment horizontal="center" vertical="center"/>
    </xf>
    <xf numFmtId="0" fontId="4" fillId="4" borderId="1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3" fontId="4" fillId="0" borderId="6" xfId="0" applyNumberFormat="1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4" borderId="1" xfId="0" applyNumberFormat="1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49" fontId="4" fillId="4" borderId="1" xfId="0" applyNumberFormat="1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49" fontId="4" fillId="4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3" fontId="4" fillId="0" borderId="2" xfId="0" applyNumberFormat="1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/>
    </xf>
    <xf numFmtId="3" fontId="4" fillId="0" borderId="2" xfId="0" applyNumberFormat="1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3" fontId="4" fillId="0" borderId="2" xfId="0" applyNumberFormat="1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49" fontId="4" fillId="4" borderId="1" xfId="0" applyNumberFormat="1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49" fontId="4" fillId="4" borderId="1" xfId="0" applyNumberFormat="1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165" fontId="0" fillId="0" borderId="0" xfId="0" applyNumberFormat="1"/>
    <xf numFmtId="0" fontId="4" fillId="0" borderId="1" xfId="0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165" fontId="9" fillId="0" borderId="8" xfId="2" applyNumberFormat="1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/>
    </xf>
    <xf numFmtId="165" fontId="11" fillId="3" borderId="8" xfId="2" applyNumberFormat="1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49" fontId="3" fillId="7" borderId="1" xfId="0" applyNumberFormat="1" applyFont="1" applyFill="1" applyBorder="1" applyAlignment="1">
      <alignment horizontal="center" vertical="center" wrapText="1"/>
    </xf>
    <xf numFmtId="3" fontId="4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49" fontId="4" fillId="4" borderId="1" xfId="0" applyNumberFormat="1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 wrapText="1"/>
    </xf>
    <xf numFmtId="3" fontId="4" fillId="4" borderId="6" xfId="0" applyNumberFormat="1" applyFont="1" applyFill="1" applyBorder="1" applyAlignment="1">
      <alignment horizontal="center" vertical="center"/>
    </xf>
    <xf numFmtId="3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66" fontId="11" fillId="0" borderId="8" xfId="2" applyNumberFormat="1" applyFont="1" applyBorder="1" applyAlignment="1">
      <alignment horizontal="center" vertical="center"/>
    </xf>
    <xf numFmtId="3" fontId="6" fillId="0" borderId="8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3" fontId="4" fillId="0" borderId="2" xfId="0" applyNumberFormat="1" applyFont="1" applyFill="1" applyBorder="1" applyAlignment="1">
      <alignment horizontal="center" vertical="center"/>
    </xf>
    <xf numFmtId="3" fontId="4" fillId="0" borderId="2" xfId="0" applyNumberFormat="1" applyFont="1" applyFill="1" applyBorder="1" applyAlignment="1">
      <alignment horizontal="center" vertical="center"/>
    </xf>
    <xf numFmtId="3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3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3" fontId="4" fillId="0" borderId="2" xfId="0" applyNumberFormat="1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3" fontId="4" fillId="0" borderId="2" xfId="0" applyNumberFormat="1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0" fontId="9" fillId="3" borderId="8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0" fontId="12" fillId="0" borderId="0" xfId="0" applyFont="1"/>
    <xf numFmtId="165" fontId="12" fillId="0" borderId="0" xfId="2" applyNumberFormat="1" applyFont="1"/>
    <xf numFmtId="165" fontId="12" fillId="0" borderId="0" xfId="2" applyNumberFormat="1" applyFont="1" applyAlignment="1">
      <alignment horizontal="center" vertical="center"/>
    </xf>
    <xf numFmtId="167" fontId="12" fillId="0" borderId="0" xfId="2" applyNumberFormat="1" applyFont="1"/>
    <xf numFmtId="0" fontId="12" fillId="0" borderId="0" xfId="0" applyFont="1" applyAlignment="1">
      <alignment horizontal="center" vertical="center"/>
    </xf>
    <xf numFmtId="0" fontId="12" fillId="4" borderId="10" xfId="0" applyFont="1" applyFill="1" applyBorder="1" applyAlignment="1">
      <alignment horizontal="center" vertical="center"/>
    </xf>
    <xf numFmtId="0" fontId="12" fillId="4" borderId="11" xfId="0" applyFont="1" applyFill="1" applyBorder="1" applyAlignment="1">
      <alignment horizontal="center" vertical="center" wrapText="1"/>
    </xf>
    <xf numFmtId="165" fontId="12" fillId="4" borderId="11" xfId="2" applyNumberFormat="1" applyFont="1" applyFill="1" applyBorder="1" applyAlignment="1">
      <alignment horizontal="center" vertical="center" wrapText="1"/>
    </xf>
    <xf numFmtId="165" fontId="12" fillId="4" borderId="1" xfId="2" applyNumberFormat="1" applyFont="1" applyFill="1" applyBorder="1" applyAlignment="1">
      <alignment horizontal="center" vertical="center" wrapText="1"/>
    </xf>
    <xf numFmtId="0" fontId="13" fillId="10" borderId="12" xfId="0" applyFont="1" applyFill="1" applyBorder="1"/>
    <xf numFmtId="0" fontId="12" fillId="0" borderId="1" xfId="0" applyFont="1" applyBorder="1" applyAlignment="1">
      <alignment horizontal="center" vertical="center"/>
    </xf>
    <xf numFmtId="165" fontId="12" fillId="0" borderId="1" xfId="2" applyNumberFormat="1" applyFont="1" applyBorder="1" applyAlignment="1">
      <alignment horizontal="center" vertical="center"/>
    </xf>
    <xf numFmtId="165" fontId="16" fillId="0" borderId="1" xfId="2" applyNumberFormat="1" applyFont="1" applyBorder="1" applyAlignment="1">
      <alignment horizontal="center" vertical="center"/>
    </xf>
    <xf numFmtId="3" fontId="17" fillId="0" borderId="1" xfId="1" applyNumberFormat="1" applyFont="1" applyBorder="1" applyAlignment="1">
      <alignment horizontal="center" vertical="center"/>
    </xf>
    <xf numFmtId="165" fontId="17" fillId="0" borderId="1" xfId="2" applyNumberFormat="1" applyFont="1" applyBorder="1" applyAlignment="1">
      <alignment horizontal="center" vertical="center"/>
    </xf>
    <xf numFmtId="168" fontId="12" fillId="0" borderId="1" xfId="0" applyNumberFormat="1" applyFont="1" applyBorder="1"/>
    <xf numFmtId="164" fontId="18" fillId="0" borderId="1" xfId="0" applyNumberFormat="1" applyFont="1" applyBorder="1" applyAlignment="1">
      <alignment horizontal="center" vertical="center"/>
    </xf>
    <xf numFmtId="0" fontId="12" fillId="0" borderId="1" xfId="0" applyFont="1" applyBorder="1"/>
    <xf numFmtId="164" fontId="12" fillId="0" borderId="1" xfId="0" applyNumberFormat="1" applyFont="1" applyBorder="1"/>
    <xf numFmtId="165" fontId="12" fillId="0" borderId="1" xfId="2" applyNumberFormat="1" applyFont="1" applyBorder="1"/>
    <xf numFmtId="168" fontId="12" fillId="0" borderId="1" xfId="0" applyNumberFormat="1" applyFont="1" applyFill="1" applyBorder="1"/>
    <xf numFmtId="168" fontId="12" fillId="11" borderId="1" xfId="0" applyNumberFormat="1" applyFont="1" applyFill="1" applyBorder="1"/>
    <xf numFmtId="0" fontId="14" fillId="8" borderId="1" xfId="0" applyFont="1" applyFill="1" applyBorder="1" applyAlignment="1">
      <alignment horizontal="center" vertical="center"/>
    </xf>
    <xf numFmtId="165" fontId="14" fillId="8" borderId="1" xfId="2" applyNumberFormat="1" applyFont="1" applyFill="1" applyBorder="1" applyAlignment="1">
      <alignment horizontal="center" vertical="center"/>
    </xf>
    <xf numFmtId="165" fontId="15" fillId="8" borderId="1" xfId="2" applyNumberFormat="1" applyFont="1" applyFill="1" applyBorder="1" applyAlignment="1">
      <alignment horizontal="center" vertical="center"/>
    </xf>
    <xf numFmtId="165" fontId="15" fillId="9" borderId="1" xfId="2" applyNumberFormat="1" applyFont="1" applyFill="1" applyBorder="1" applyAlignment="1">
      <alignment horizontal="center" vertical="center"/>
    </xf>
    <xf numFmtId="3" fontId="4" fillId="0" borderId="2" xfId="0" applyNumberFormat="1" applyFont="1" applyFill="1" applyBorder="1" applyAlignment="1">
      <alignment horizontal="center" vertical="center"/>
    </xf>
    <xf numFmtId="49" fontId="4" fillId="4" borderId="2" xfId="0" applyNumberFormat="1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4" borderId="1" xfId="0" applyNumberFormat="1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0" fontId="4" fillId="4" borderId="2" xfId="0" applyNumberFormat="1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165" fontId="12" fillId="0" borderId="0" xfId="2" applyNumberFormat="1" applyFont="1" applyFill="1"/>
    <xf numFmtId="165" fontId="12" fillId="0" borderId="11" xfId="2" applyNumberFormat="1" applyFont="1" applyFill="1" applyBorder="1" applyAlignment="1">
      <alignment horizontal="center" vertical="center" wrapText="1"/>
    </xf>
    <xf numFmtId="165" fontId="17" fillId="0" borderId="1" xfId="2" applyNumberFormat="1" applyFont="1" applyFill="1" applyBorder="1" applyAlignment="1">
      <alignment horizontal="center" vertical="center"/>
    </xf>
    <xf numFmtId="165" fontId="12" fillId="0" borderId="1" xfId="2" applyNumberFormat="1" applyFont="1" applyFill="1" applyBorder="1" applyAlignment="1">
      <alignment horizontal="center" vertical="center"/>
    </xf>
    <xf numFmtId="165" fontId="12" fillId="0" borderId="1" xfId="2" applyNumberFormat="1" applyFont="1" applyFill="1" applyBorder="1"/>
    <xf numFmtId="3" fontId="4" fillId="0" borderId="1" xfId="0" applyNumberFormat="1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43" fontId="12" fillId="0" borderId="1" xfId="0" applyNumberFormat="1" applyFont="1" applyBorder="1"/>
    <xf numFmtId="165" fontId="12" fillId="9" borderId="1" xfId="2" applyNumberFormat="1" applyFont="1" applyFill="1" applyBorder="1" applyAlignment="1">
      <alignment horizontal="center" vertical="center"/>
    </xf>
    <xf numFmtId="165" fontId="12" fillId="9" borderId="1" xfId="2" applyNumberFormat="1" applyFont="1" applyFill="1" applyBorder="1"/>
    <xf numFmtId="165" fontId="16" fillId="0" borderId="1" xfId="2" applyNumberFormat="1" applyFont="1" applyFill="1" applyBorder="1" applyAlignment="1">
      <alignment horizontal="center" vertical="center"/>
    </xf>
    <xf numFmtId="3" fontId="17" fillId="0" borderId="1" xfId="1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/>
    <xf numFmtId="0" fontId="19" fillId="8" borderId="1" xfId="0" applyFont="1" applyFill="1" applyBorder="1" applyAlignment="1">
      <alignment horizontal="center" vertical="center"/>
    </xf>
    <xf numFmtId="164" fontId="20" fillId="0" borderId="1" xfId="0" applyNumberFormat="1" applyFont="1" applyBorder="1" applyAlignment="1">
      <alignment horizontal="center" vertical="center"/>
    </xf>
    <xf numFmtId="3" fontId="4" fillId="0" borderId="2" xfId="0" applyNumberFormat="1" applyFont="1" applyFill="1" applyBorder="1" applyAlignment="1">
      <alignment horizontal="center" vertical="center"/>
    </xf>
    <xf numFmtId="3" fontId="4" fillId="0" borderId="8" xfId="0" applyNumberFormat="1" applyFont="1" applyFill="1" applyBorder="1" applyAlignment="1">
      <alignment horizontal="center" vertical="center"/>
    </xf>
    <xf numFmtId="3" fontId="4" fillId="4" borderId="2" xfId="0" applyNumberFormat="1" applyFont="1" applyFill="1" applyBorder="1" applyAlignment="1">
      <alignment horizontal="center" vertical="center"/>
    </xf>
    <xf numFmtId="3" fontId="4" fillId="4" borderId="8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4" borderId="2" xfId="0" applyNumberFormat="1" applyFont="1" applyFill="1" applyBorder="1" applyAlignment="1">
      <alignment horizontal="center" vertical="center"/>
    </xf>
    <xf numFmtId="0" fontId="4" fillId="4" borderId="8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8" xfId="0" applyNumberFormat="1" applyFont="1" applyFill="1" applyBorder="1" applyAlignment="1">
      <alignment horizontal="center" vertical="center"/>
    </xf>
    <xf numFmtId="49" fontId="4" fillId="4" borderId="2" xfId="0" applyNumberFormat="1" applyFont="1" applyFill="1" applyBorder="1" applyAlignment="1">
      <alignment horizontal="center" vertical="center"/>
    </xf>
    <xf numFmtId="49" fontId="4" fillId="4" borderId="8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4" fillId="4" borderId="1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</cellXfs>
  <cellStyles count="7">
    <cellStyle name="Comma" xfId="2" builtinId="3"/>
    <cellStyle name="Comma 2" xfId="4"/>
    <cellStyle name="Comma 3" xfId="6"/>
    <cellStyle name="Normal" xfId="0" builtinId="0"/>
    <cellStyle name="Normal 2" xfId="1"/>
    <cellStyle name="Normal 3" xfId="3"/>
    <cellStyle name="Normal 4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13"/>
  <sheetViews>
    <sheetView rightToLeft="1" tabSelected="1" workbookViewId="0">
      <pane ySplit="3" topLeftCell="A85" activePane="bottomLeft" state="frozen"/>
      <selection pane="bottomLeft" activeCell="D1" sqref="D1:D1048576"/>
    </sheetView>
  </sheetViews>
  <sheetFormatPr defaultRowHeight="21.75"/>
  <cols>
    <col min="1" max="1" width="23.28515625" style="106" bestFit="1" customWidth="1"/>
    <col min="2" max="2" width="15" style="110" customWidth="1"/>
    <col min="3" max="3" width="15" style="108" customWidth="1"/>
    <col min="4" max="4" width="15" style="107" bestFit="1" customWidth="1"/>
    <col min="5" max="5" width="17.85546875" style="106" hidden="1" customWidth="1"/>
    <col min="6" max="6" width="17.85546875" style="141" customWidth="1"/>
    <col min="7" max="7" width="17.85546875" style="107" customWidth="1"/>
    <col min="8" max="8" width="27.28515625" style="106" bestFit="1" customWidth="1"/>
    <col min="9" max="9" width="18" style="106" bestFit="1" customWidth="1"/>
    <col min="10" max="10" width="16.7109375" style="107" customWidth="1"/>
    <col min="11" max="11" width="14.42578125" style="106" customWidth="1"/>
    <col min="12" max="12" width="21.85546875" style="107" customWidth="1"/>
    <col min="13" max="13" width="15" style="107" bestFit="1" customWidth="1"/>
    <col min="14" max="14" width="17.140625" style="106" bestFit="1" customWidth="1"/>
    <col min="15" max="16" width="19" style="106" bestFit="1" customWidth="1"/>
    <col min="17" max="18" width="9.140625" style="106"/>
    <col min="19" max="19" width="16.28515625" style="106" customWidth="1"/>
    <col min="20" max="16384" width="9.140625" style="106"/>
  </cols>
  <sheetData>
    <row r="1" spans="1:16">
      <c r="A1" s="106" t="s">
        <v>124</v>
      </c>
      <c r="B1" s="107">
        <v>13839204</v>
      </c>
      <c r="C1" s="108">
        <v>6600000</v>
      </c>
      <c r="D1" s="109">
        <v>2.6199999999999999E-3</v>
      </c>
      <c r="F1" s="141">
        <v>37735</v>
      </c>
    </row>
    <row r="2" spans="1:16" ht="3" customHeight="1" thickBot="1"/>
    <row r="3" spans="1:16" ht="43.5">
      <c r="A3" s="111" t="s">
        <v>13</v>
      </c>
      <c r="B3" s="112" t="s">
        <v>125</v>
      </c>
      <c r="C3" s="113" t="s">
        <v>126</v>
      </c>
      <c r="D3" s="113" t="s">
        <v>127</v>
      </c>
      <c r="E3" s="112" t="s">
        <v>128</v>
      </c>
      <c r="F3" s="142" t="s">
        <v>129</v>
      </c>
      <c r="G3" s="114" t="s">
        <v>130</v>
      </c>
      <c r="H3" s="115" t="s">
        <v>131</v>
      </c>
      <c r="I3" s="160" t="s">
        <v>132</v>
      </c>
      <c r="J3" s="129" t="s">
        <v>133</v>
      </c>
      <c r="K3" s="128" t="s">
        <v>134</v>
      </c>
      <c r="L3" s="129" t="s">
        <v>135</v>
      </c>
      <c r="M3" s="130" t="s">
        <v>136</v>
      </c>
      <c r="N3" s="130" t="s">
        <v>137</v>
      </c>
      <c r="O3" s="130" t="s">
        <v>138</v>
      </c>
      <c r="P3" s="131" t="s">
        <v>194</v>
      </c>
    </row>
    <row r="4" spans="1:16" ht="24.75">
      <c r="A4" s="116" t="s">
        <v>139</v>
      </c>
      <c r="B4" s="116">
        <v>1395653</v>
      </c>
      <c r="C4" s="117">
        <v>7151000</v>
      </c>
      <c r="D4" s="156">
        <f>530880</f>
        <v>530880</v>
      </c>
      <c r="E4" s="157" t="s">
        <v>140</v>
      </c>
      <c r="F4" s="143">
        <v>0</v>
      </c>
      <c r="G4" s="120">
        <f>($B$1+D4)-F4</f>
        <v>14370084</v>
      </c>
      <c r="H4" s="121">
        <f>((B1*C1)+(D4*C4))/(B1+D4)</f>
        <v>6620355.8225546908</v>
      </c>
      <c r="I4" s="161">
        <f>C4*$D$1</f>
        <v>18735.62</v>
      </c>
      <c r="J4" s="125">
        <v>350000</v>
      </c>
      <c r="K4" s="124">
        <f>2.15*$F$1</f>
        <v>81130.25</v>
      </c>
      <c r="L4" s="125">
        <v>80000</v>
      </c>
      <c r="M4" s="125">
        <v>170000</v>
      </c>
      <c r="N4" s="123">
        <v>109000</v>
      </c>
      <c r="O4" s="121">
        <v>0</v>
      </c>
      <c r="P4" s="121">
        <f>(H4+I4+J4+K4+L4+M4+N4+O4)</f>
        <v>7429221.6925546909</v>
      </c>
    </row>
    <row r="5" spans="1:16" ht="24.75">
      <c r="A5" s="116" t="s">
        <v>141</v>
      </c>
      <c r="B5" s="116">
        <v>1395653</v>
      </c>
      <c r="C5" s="117">
        <v>7151000</v>
      </c>
      <c r="D5" s="156">
        <v>49800</v>
      </c>
      <c r="E5" s="157" t="s">
        <v>140</v>
      </c>
      <c r="F5" s="143">
        <v>0</v>
      </c>
      <c r="G5" s="120">
        <f>(G4+D5)-F5</f>
        <v>14419884</v>
      </c>
      <c r="H5" s="121">
        <f>((C5*D5)+(H4*G4))/(G5)</f>
        <v>6622188.4364673113</v>
      </c>
      <c r="I5" s="161">
        <f t="shared" ref="I5:I68" si="0">C5*$D$1</f>
        <v>18735.62</v>
      </c>
      <c r="J5" s="125">
        <v>350000</v>
      </c>
      <c r="K5" s="124">
        <f t="shared" ref="K5:K75" si="1">2.15*$F$1</f>
        <v>81130.25</v>
      </c>
      <c r="L5" s="125">
        <v>80000</v>
      </c>
      <c r="M5" s="125">
        <v>170000</v>
      </c>
      <c r="N5" s="123">
        <v>109000</v>
      </c>
      <c r="O5" s="121">
        <v>0</v>
      </c>
      <c r="P5" s="121">
        <f t="shared" ref="P5:P69" si="2">(H5+I5+J5+K5+L5+M5+N5+O5)</f>
        <v>7431054.3064673115</v>
      </c>
    </row>
    <row r="6" spans="1:16" ht="24.75">
      <c r="A6" s="116" t="s">
        <v>142</v>
      </c>
      <c r="B6" s="116">
        <v>1395653</v>
      </c>
      <c r="C6" s="117">
        <v>7151000</v>
      </c>
      <c r="D6" s="144">
        <v>823480</v>
      </c>
      <c r="E6" s="158" t="s">
        <v>140</v>
      </c>
      <c r="F6" s="144">
        <v>0</v>
      </c>
      <c r="G6" s="120">
        <f>(G5+D6)-F6</f>
        <v>15243364</v>
      </c>
      <c r="H6" s="121">
        <f>((D6*C6)+(G5*H5))/G6</f>
        <v>6650755.9984790757</v>
      </c>
      <c r="I6" s="161">
        <f t="shared" si="0"/>
        <v>18735.62</v>
      </c>
      <c r="J6" s="125">
        <v>350000</v>
      </c>
      <c r="K6" s="124">
        <f t="shared" si="1"/>
        <v>81130.25</v>
      </c>
      <c r="L6" s="125">
        <v>80000</v>
      </c>
      <c r="M6" s="125">
        <v>170000</v>
      </c>
      <c r="N6" s="123">
        <v>109000</v>
      </c>
      <c r="O6" s="121">
        <v>0</v>
      </c>
      <c r="P6" s="121">
        <f t="shared" si="2"/>
        <v>7459621.8684790758</v>
      </c>
    </row>
    <row r="7" spans="1:16" ht="24.75">
      <c r="A7" s="116" t="s">
        <v>143</v>
      </c>
      <c r="B7" s="116">
        <v>1395653</v>
      </c>
      <c r="C7" s="117">
        <v>7151000</v>
      </c>
      <c r="D7" s="144">
        <v>326110</v>
      </c>
      <c r="E7" s="158" t="s">
        <v>140</v>
      </c>
      <c r="F7" s="144">
        <v>0</v>
      </c>
      <c r="G7" s="120">
        <f t="shared" ref="G7:G70" si="3">(G6+D7)-F7</f>
        <v>15569474</v>
      </c>
      <c r="H7" s="121">
        <f>((D7*C7)+(G6*H6))/G7</f>
        <v>6661233.8457933776</v>
      </c>
      <c r="I7" s="161">
        <f t="shared" si="0"/>
        <v>18735.62</v>
      </c>
      <c r="J7" s="125">
        <v>350000</v>
      </c>
      <c r="K7" s="124">
        <f t="shared" si="1"/>
        <v>81130.25</v>
      </c>
      <c r="L7" s="125">
        <v>80000</v>
      </c>
      <c r="M7" s="125">
        <v>170000</v>
      </c>
      <c r="N7" s="123">
        <v>109000</v>
      </c>
      <c r="O7" s="121">
        <v>0</v>
      </c>
      <c r="P7" s="121">
        <f t="shared" si="2"/>
        <v>7470099.7157933777</v>
      </c>
    </row>
    <row r="8" spans="1:16" ht="24.75">
      <c r="A8" s="116" t="s">
        <v>144</v>
      </c>
      <c r="B8" s="116">
        <v>48</v>
      </c>
      <c r="C8" s="117">
        <f>5998000/0.98</f>
        <v>6120408.1632653065</v>
      </c>
      <c r="D8" s="154">
        <v>98760</v>
      </c>
      <c r="E8" s="158" t="s">
        <v>145</v>
      </c>
      <c r="F8" s="144">
        <v>0</v>
      </c>
      <c r="G8" s="120">
        <f>(G7+D8)-F8</f>
        <v>15668234</v>
      </c>
      <c r="H8" s="121">
        <f>((D8*C8)+(G7*H7))/G8</f>
        <v>6657824.9137844173</v>
      </c>
      <c r="I8" s="161">
        <f t="shared" si="0"/>
        <v>16035.469387755104</v>
      </c>
      <c r="J8" s="125">
        <v>350000</v>
      </c>
      <c r="K8" s="124">
        <f t="shared" si="1"/>
        <v>81130.25</v>
      </c>
      <c r="L8" s="125">
        <v>80000</v>
      </c>
      <c r="M8" s="125">
        <v>900000</v>
      </c>
      <c r="N8" s="123">
        <v>109000</v>
      </c>
      <c r="O8" s="121">
        <v>0</v>
      </c>
      <c r="P8" s="121">
        <f t="shared" si="2"/>
        <v>8193990.6331721721</v>
      </c>
    </row>
    <row r="9" spans="1:16" ht="24.75">
      <c r="A9" s="116" t="s">
        <v>146</v>
      </c>
      <c r="B9" s="116">
        <v>48</v>
      </c>
      <c r="C9" s="117">
        <f>5998000/0.98</f>
        <v>6120408.1632653065</v>
      </c>
      <c r="D9" s="154">
        <v>208320</v>
      </c>
      <c r="E9" s="158" t="s">
        <v>145</v>
      </c>
      <c r="F9" s="144">
        <v>0</v>
      </c>
      <c r="G9" s="120">
        <f t="shared" si="3"/>
        <v>15876554</v>
      </c>
      <c r="H9" s="121">
        <f>((D9*C9)+(G8*H8))/G9</f>
        <v>6650773.3421733398</v>
      </c>
      <c r="I9" s="161">
        <f t="shared" si="0"/>
        <v>16035.469387755104</v>
      </c>
      <c r="J9" s="125">
        <v>350000</v>
      </c>
      <c r="K9" s="124">
        <f t="shared" si="1"/>
        <v>81130.25</v>
      </c>
      <c r="L9" s="125">
        <v>80000</v>
      </c>
      <c r="M9" s="125">
        <v>900000</v>
      </c>
      <c r="N9" s="123">
        <v>109000</v>
      </c>
      <c r="O9" s="121">
        <v>0</v>
      </c>
      <c r="P9" s="121">
        <f t="shared" si="2"/>
        <v>8186939.0615610946</v>
      </c>
    </row>
    <row r="10" spans="1:16" ht="24.75">
      <c r="A10" s="116" t="s">
        <v>147</v>
      </c>
      <c r="B10" s="116">
        <v>48</v>
      </c>
      <c r="C10" s="117">
        <f>5998000/0.98</f>
        <v>6120408.1632653065</v>
      </c>
      <c r="D10" s="154">
        <v>367020</v>
      </c>
      <c r="E10" s="158" t="s">
        <v>145</v>
      </c>
      <c r="F10" s="144">
        <v>0</v>
      </c>
      <c r="G10" s="120">
        <f t="shared" si="3"/>
        <v>16243574</v>
      </c>
      <c r="H10" s="121">
        <f>((D10*C10)+(G9*H9))/G10</f>
        <v>6638789.8570140488</v>
      </c>
      <c r="I10" s="161">
        <f t="shared" si="0"/>
        <v>16035.469387755104</v>
      </c>
      <c r="J10" s="125">
        <v>350000</v>
      </c>
      <c r="K10" s="124">
        <f t="shared" si="1"/>
        <v>81130.25</v>
      </c>
      <c r="L10" s="125">
        <v>80000</v>
      </c>
      <c r="M10" s="125">
        <v>900000</v>
      </c>
      <c r="N10" s="123">
        <v>109000</v>
      </c>
      <c r="O10" s="121">
        <v>0</v>
      </c>
      <c r="P10" s="121">
        <f t="shared" si="2"/>
        <v>8174955.5764018036</v>
      </c>
    </row>
    <row r="11" spans="1:16" ht="24.75">
      <c r="A11" s="116" t="s">
        <v>147</v>
      </c>
      <c r="B11" s="116">
        <v>1395653</v>
      </c>
      <c r="C11" s="117">
        <v>7151000</v>
      </c>
      <c r="D11" s="144">
        <v>155670</v>
      </c>
      <c r="E11" s="158" t="s">
        <v>140</v>
      </c>
      <c r="F11" s="144">
        <v>0</v>
      </c>
      <c r="G11" s="120">
        <f>(G10+D11)-F11</f>
        <v>16399244</v>
      </c>
      <c r="H11" s="121">
        <f>((C5*D5)+(H4*G4))/(G5)</f>
        <v>6622188.4364673113</v>
      </c>
      <c r="I11" s="161">
        <f t="shared" si="0"/>
        <v>18735.62</v>
      </c>
      <c r="J11" s="125">
        <v>350000</v>
      </c>
      <c r="K11" s="124">
        <f t="shared" si="1"/>
        <v>81130.25</v>
      </c>
      <c r="L11" s="125">
        <v>80000</v>
      </c>
      <c r="M11" s="125">
        <v>170000</v>
      </c>
      <c r="N11" s="123">
        <v>109000</v>
      </c>
      <c r="O11" s="121">
        <v>0</v>
      </c>
      <c r="P11" s="121">
        <f t="shared" si="2"/>
        <v>7431054.3064673115</v>
      </c>
    </row>
    <row r="12" spans="1:16" ht="24.75">
      <c r="A12" s="116" t="s">
        <v>148</v>
      </c>
      <c r="B12" s="116">
        <v>48</v>
      </c>
      <c r="C12" s="117">
        <f>5998000/0.98</f>
        <v>6120408.1632653065</v>
      </c>
      <c r="D12" s="154">
        <v>97720</v>
      </c>
      <c r="E12" s="158" t="s">
        <v>145</v>
      </c>
      <c r="F12" s="144">
        <v>0</v>
      </c>
      <c r="G12" s="120">
        <f t="shared" si="3"/>
        <v>16496964</v>
      </c>
      <c r="H12" s="121">
        <f>((D12*C12)+(G10*H10))/G12</f>
        <v>6573073.7242665626</v>
      </c>
      <c r="I12" s="161">
        <f t="shared" si="0"/>
        <v>16035.469387755104</v>
      </c>
      <c r="J12" s="125">
        <v>350000</v>
      </c>
      <c r="K12" s="124">
        <f t="shared" si="1"/>
        <v>81130.25</v>
      </c>
      <c r="L12" s="125">
        <v>80000</v>
      </c>
      <c r="M12" s="125">
        <v>900000</v>
      </c>
      <c r="N12" s="123">
        <v>109000</v>
      </c>
      <c r="O12" s="121">
        <v>0</v>
      </c>
      <c r="P12" s="121">
        <f t="shared" si="2"/>
        <v>8109239.4436543174</v>
      </c>
    </row>
    <row r="13" spans="1:16" ht="24.75">
      <c r="A13" s="116" t="s">
        <v>148</v>
      </c>
      <c r="B13" s="116">
        <v>1395653</v>
      </c>
      <c r="C13" s="117">
        <v>7151000</v>
      </c>
      <c r="D13" s="144">
        <v>200860</v>
      </c>
      <c r="E13" s="158" t="s">
        <v>140</v>
      </c>
      <c r="F13" s="144"/>
      <c r="G13" s="120">
        <f t="shared" si="3"/>
        <v>16697824</v>
      </c>
      <c r="H13" s="121">
        <f>((D13*C13)+(G12*H12))/G13</f>
        <v>6580025.664336347</v>
      </c>
      <c r="I13" s="161">
        <f t="shared" si="0"/>
        <v>18735.62</v>
      </c>
      <c r="J13" s="125">
        <v>350000</v>
      </c>
      <c r="K13" s="124">
        <f t="shared" si="1"/>
        <v>81130.25</v>
      </c>
      <c r="L13" s="125">
        <v>80000</v>
      </c>
      <c r="M13" s="125">
        <v>170000</v>
      </c>
      <c r="N13" s="123">
        <v>109000</v>
      </c>
      <c r="O13" s="121">
        <v>0</v>
      </c>
      <c r="P13" s="121">
        <f t="shared" si="2"/>
        <v>7388891.5343363471</v>
      </c>
    </row>
    <row r="14" spans="1:16" ht="24.75">
      <c r="A14" s="116" t="s">
        <v>149</v>
      </c>
      <c r="B14" s="116">
        <v>1395653</v>
      </c>
      <c r="C14" s="117">
        <v>7151000</v>
      </c>
      <c r="D14" s="154">
        <v>24410</v>
      </c>
      <c r="E14" s="158" t="s">
        <v>140</v>
      </c>
      <c r="F14" s="144">
        <v>0</v>
      </c>
      <c r="G14" s="120">
        <f t="shared" si="3"/>
        <v>16722234</v>
      </c>
      <c r="H14" s="121">
        <f>((D14*C14)+(H13*G13))/G14</f>
        <v>6580859.1345254108</v>
      </c>
      <c r="I14" s="161">
        <f t="shared" si="0"/>
        <v>18735.62</v>
      </c>
      <c r="J14" s="125">
        <v>350000</v>
      </c>
      <c r="K14" s="124">
        <f t="shared" si="1"/>
        <v>81130.25</v>
      </c>
      <c r="L14" s="125">
        <v>80000</v>
      </c>
      <c r="M14" s="125">
        <v>170000</v>
      </c>
      <c r="N14" s="123">
        <v>109000</v>
      </c>
      <c r="O14" s="121">
        <v>0</v>
      </c>
      <c r="P14" s="121">
        <f t="shared" si="2"/>
        <v>7389725.0045254109</v>
      </c>
    </row>
    <row r="15" spans="1:16" ht="24.75">
      <c r="A15" s="116" t="s">
        <v>150</v>
      </c>
      <c r="B15" s="116">
        <v>0</v>
      </c>
      <c r="C15" s="117">
        <v>0</v>
      </c>
      <c r="D15" s="144">
        <v>0</v>
      </c>
      <c r="E15" s="158">
        <v>0</v>
      </c>
      <c r="F15" s="144">
        <v>0</v>
      </c>
      <c r="G15" s="120">
        <f t="shared" si="3"/>
        <v>16722234</v>
      </c>
      <c r="H15" s="121">
        <f>((D15*C15)+(H14*G14))/G15</f>
        <v>6580859.1345254108</v>
      </c>
      <c r="I15" s="161">
        <f t="shared" si="0"/>
        <v>0</v>
      </c>
      <c r="J15" s="125">
        <v>350000</v>
      </c>
      <c r="K15" s="124">
        <f t="shared" si="1"/>
        <v>81130.25</v>
      </c>
      <c r="L15" s="125">
        <v>80000</v>
      </c>
      <c r="M15" s="125">
        <v>170000</v>
      </c>
      <c r="N15" s="123">
        <v>109000</v>
      </c>
      <c r="O15" s="121">
        <v>0</v>
      </c>
      <c r="P15" s="121">
        <f t="shared" si="2"/>
        <v>7370989.3845254108</v>
      </c>
    </row>
    <row r="16" spans="1:16" ht="24.75">
      <c r="A16" s="116" t="s">
        <v>151</v>
      </c>
      <c r="B16" s="116">
        <v>48</v>
      </c>
      <c r="C16" s="117">
        <f>5998000/0.98</f>
        <v>6120408.1632653065</v>
      </c>
      <c r="D16" s="154">
        <v>22080</v>
      </c>
      <c r="E16" s="158">
        <v>0</v>
      </c>
      <c r="F16" s="144">
        <v>1446242</v>
      </c>
      <c r="G16" s="120">
        <f t="shared" si="3"/>
        <v>15298072</v>
      </c>
      <c r="H16" s="121">
        <f>((H14*G14)+(D16*C16)-(F16*H15))/G16</f>
        <v>6580194.5568292523</v>
      </c>
      <c r="I16" s="161">
        <f t="shared" si="0"/>
        <v>16035.469387755104</v>
      </c>
      <c r="J16" s="125">
        <v>350000</v>
      </c>
      <c r="K16" s="124">
        <f t="shared" si="1"/>
        <v>81130.25</v>
      </c>
      <c r="L16" s="125">
        <v>80000</v>
      </c>
      <c r="M16" s="125">
        <v>900000</v>
      </c>
      <c r="N16" s="123">
        <v>109000</v>
      </c>
      <c r="O16" s="121">
        <v>0</v>
      </c>
      <c r="P16" s="121">
        <f t="shared" si="2"/>
        <v>8116360.2762170071</v>
      </c>
    </row>
    <row r="17" spans="1:16" ht="24.75">
      <c r="A17" s="116" t="s">
        <v>152</v>
      </c>
      <c r="B17" s="116">
        <v>0</v>
      </c>
      <c r="C17" s="117">
        <v>0</v>
      </c>
      <c r="D17" s="144">
        <v>0</v>
      </c>
      <c r="E17" s="158">
        <v>0</v>
      </c>
      <c r="F17" s="144"/>
      <c r="G17" s="120">
        <f t="shared" si="3"/>
        <v>15298072</v>
      </c>
      <c r="H17" s="121">
        <f>D17*C17</f>
        <v>0</v>
      </c>
      <c r="I17" s="161">
        <f t="shared" si="0"/>
        <v>0</v>
      </c>
      <c r="J17" s="125">
        <v>350000</v>
      </c>
      <c r="K17" s="124">
        <f t="shared" si="1"/>
        <v>81130.25</v>
      </c>
      <c r="L17" s="125">
        <v>80000</v>
      </c>
      <c r="M17" s="125">
        <v>170000</v>
      </c>
      <c r="N17" s="123">
        <v>109000</v>
      </c>
      <c r="O17" s="121">
        <v>0</v>
      </c>
      <c r="P17" s="121">
        <f t="shared" si="2"/>
        <v>790130.25</v>
      </c>
    </row>
    <row r="18" spans="1:16" ht="24.75">
      <c r="A18" s="116" t="s">
        <v>153</v>
      </c>
      <c r="B18" s="116">
        <v>0</v>
      </c>
      <c r="C18" s="117">
        <v>0</v>
      </c>
      <c r="D18" s="144">
        <v>0</v>
      </c>
      <c r="E18" s="158">
        <v>0</v>
      </c>
      <c r="F18" s="144"/>
      <c r="G18" s="120">
        <f t="shared" si="3"/>
        <v>15298072</v>
      </c>
      <c r="H18" s="121">
        <f>D18*C18</f>
        <v>0</v>
      </c>
      <c r="I18" s="161">
        <f t="shared" si="0"/>
        <v>0</v>
      </c>
      <c r="J18" s="125">
        <v>350000</v>
      </c>
      <c r="K18" s="124">
        <f t="shared" si="1"/>
        <v>81130.25</v>
      </c>
      <c r="L18" s="125">
        <v>80000</v>
      </c>
      <c r="M18" s="125">
        <v>170000</v>
      </c>
      <c r="N18" s="123">
        <v>109000</v>
      </c>
      <c r="O18" s="121">
        <v>0</v>
      </c>
      <c r="P18" s="121">
        <f t="shared" si="2"/>
        <v>790130.25</v>
      </c>
    </row>
    <row r="19" spans="1:16" ht="24.75">
      <c r="A19" s="116" t="s">
        <v>154</v>
      </c>
      <c r="B19" s="116">
        <v>0</v>
      </c>
      <c r="C19" s="117">
        <v>0</v>
      </c>
      <c r="D19" s="145"/>
      <c r="E19" s="159">
        <v>0</v>
      </c>
      <c r="F19" s="145"/>
      <c r="G19" s="120">
        <f t="shared" si="3"/>
        <v>15298072</v>
      </c>
      <c r="H19" s="121">
        <f>D19*C19</f>
        <v>0</v>
      </c>
      <c r="I19" s="161">
        <f t="shared" si="0"/>
        <v>0</v>
      </c>
      <c r="J19" s="125">
        <v>350000</v>
      </c>
      <c r="K19" s="124">
        <f t="shared" si="1"/>
        <v>81130.25</v>
      </c>
      <c r="L19" s="125">
        <v>80000</v>
      </c>
      <c r="M19" s="125">
        <v>170000</v>
      </c>
      <c r="N19" s="123">
        <v>109000</v>
      </c>
      <c r="O19" s="121">
        <v>0</v>
      </c>
      <c r="P19" s="121">
        <f t="shared" si="2"/>
        <v>790130.25</v>
      </c>
    </row>
    <row r="20" spans="1:16" ht="24.75">
      <c r="A20" s="116" t="s">
        <v>155</v>
      </c>
      <c r="B20" s="116">
        <v>0</v>
      </c>
      <c r="C20" s="117">
        <v>0</v>
      </c>
      <c r="D20" s="145"/>
      <c r="E20" s="159">
        <v>0</v>
      </c>
      <c r="F20" s="145"/>
      <c r="G20" s="120">
        <f t="shared" si="3"/>
        <v>15298072</v>
      </c>
      <c r="H20" s="121">
        <f>D20*C20</f>
        <v>0</v>
      </c>
      <c r="I20" s="161">
        <f t="shared" si="0"/>
        <v>0</v>
      </c>
      <c r="J20" s="125">
        <v>350000</v>
      </c>
      <c r="K20" s="124">
        <f t="shared" si="1"/>
        <v>81130.25</v>
      </c>
      <c r="L20" s="125">
        <v>80000</v>
      </c>
      <c r="M20" s="125">
        <v>170000</v>
      </c>
      <c r="N20" s="123">
        <v>109000</v>
      </c>
      <c r="O20" s="121">
        <v>0</v>
      </c>
      <c r="P20" s="121">
        <f t="shared" si="2"/>
        <v>790130.25</v>
      </c>
    </row>
    <row r="21" spans="1:16" ht="24.75">
      <c r="A21" s="116" t="s">
        <v>156</v>
      </c>
      <c r="B21" s="116">
        <v>1396113</v>
      </c>
      <c r="C21" s="117">
        <v>6738000</v>
      </c>
      <c r="D21" s="145">
        <v>0</v>
      </c>
      <c r="E21" s="158" t="s">
        <v>140</v>
      </c>
      <c r="F21" s="144"/>
      <c r="G21" s="120">
        <f t="shared" si="3"/>
        <v>15298072</v>
      </c>
      <c r="H21" s="121">
        <f>((D21*C21)+(H16*G16))/G21</f>
        <v>6580194.5568292523</v>
      </c>
      <c r="I21" s="161">
        <f t="shared" si="0"/>
        <v>17653.560000000001</v>
      </c>
      <c r="J21" s="125">
        <v>350000</v>
      </c>
      <c r="K21" s="124">
        <f t="shared" si="1"/>
        <v>81130.25</v>
      </c>
      <c r="L21" s="125">
        <v>80000</v>
      </c>
      <c r="M21" s="125">
        <v>170000</v>
      </c>
      <c r="N21" s="123">
        <v>109000</v>
      </c>
      <c r="O21" s="121">
        <v>0</v>
      </c>
      <c r="P21" s="121">
        <f t="shared" si="2"/>
        <v>7387978.3668292519</v>
      </c>
    </row>
    <row r="22" spans="1:16" ht="24.75">
      <c r="A22" s="116" t="s">
        <v>157</v>
      </c>
      <c r="B22" s="116">
        <v>1396113</v>
      </c>
      <c r="C22" s="117">
        <v>6738000</v>
      </c>
      <c r="D22" s="145">
        <v>0</v>
      </c>
      <c r="E22" s="158" t="s">
        <v>140</v>
      </c>
      <c r="F22" s="144">
        <v>1049749</v>
      </c>
      <c r="G22" s="120">
        <f t="shared" si="3"/>
        <v>14248323</v>
      </c>
      <c r="H22" s="121">
        <f>((H21*G21)+(D22*C22)-(F22*H21))/G22</f>
        <v>6580194.5568292523</v>
      </c>
      <c r="I22" s="161">
        <f t="shared" si="0"/>
        <v>17653.560000000001</v>
      </c>
      <c r="J22" s="125">
        <v>350000</v>
      </c>
      <c r="K22" s="124">
        <f t="shared" si="1"/>
        <v>81130.25</v>
      </c>
      <c r="L22" s="125">
        <v>80000</v>
      </c>
      <c r="M22" s="125">
        <v>170000</v>
      </c>
      <c r="N22" s="123">
        <v>109000</v>
      </c>
      <c r="O22" s="121">
        <v>0</v>
      </c>
      <c r="P22" s="121">
        <f t="shared" si="2"/>
        <v>7387978.3668292519</v>
      </c>
    </row>
    <row r="23" spans="1:16" ht="24.75">
      <c r="A23" s="116" t="s">
        <v>158</v>
      </c>
      <c r="B23" s="116">
        <v>1396113</v>
      </c>
      <c r="C23" s="117">
        <v>6738000</v>
      </c>
      <c r="D23" s="145">
        <v>0</v>
      </c>
      <c r="E23" s="158" t="s">
        <v>140</v>
      </c>
      <c r="F23" s="144">
        <f>1948910+594519</f>
        <v>2543429</v>
      </c>
      <c r="G23" s="120">
        <f t="shared" si="3"/>
        <v>11704894</v>
      </c>
      <c r="H23" s="126">
        <f>((H22*G22)+(C23*D23)-(F23*H22))/G23</f>
        <v>6580194.5568292523</v>
      </c>
      <c r="I23" s="161">
        <f t="shared" si="0"/>
        <v>17653.560000000001</v>
      </c>
      <c r="J23" s="125">
        <v>350000</v>
      </c>
      <c r="K23" s="124">
        <f t="shared" si="1"/>
        <v>81130.25</v>
      </c>
      <c r="L23" s="125">
        <v>80000</v>
      </c>
      <c r="M23" s="125">
        <v>170000</v>
      </c>
      <c r="N23" s="123">
        <v>109000</v>
      </c>
      <c r="O23" s="121">
        <v>0</v>
      </c>
      <c r="P23" s="121">
        <f t="shared" si="2"/>
        <v>7387978.3668292519</v>
      </c>
    </row>
    <row r="24" spans="1:16" ht="24.75">
      <c r="A24" s="116" t="s">
        <v>159</v>
      </c>
      <c r="B24" s="116">
        <v>1396113</v>
      </c>
      <c r="C24" s="117">
        <v>6738000</v>
      </c>
      <c r="D24" s="145">
        <v>0</v>
      </c>
      <c r="E24" s="158" t="s">
        <v>140</v>
      </c>
      <c r="F24" s="144">
        <v>975787</v>
      </c>
      <c r="G24" s="120">
        <f t="shared" si="3"/>
        <v>10729107</v>
      </c>
      <c r="H24" s="127">
        <f>((G23*H23)+(C24*D24)-(F24*H23))/G24</f>
        <v>6580194.5568292523</v>
      </c>
      <c r="I24" s="161">
        <f t="shared" si="0"/>
        <v>17653.560000000001</v>
      </c>
      <c r="J24" s="125">
        <v>350000</v>
      </c>
      <c r="K24" s="124">
        <f t="shared" si="1"/>
        <v>81130.25</v>
      </c>
      <c r="L24" s="125">
        <v>80000</v>
      </c>
      <c r="M24" s="125">
        <v>170000</v>
      </c>
      <c r="N24" s="123">
        <v>109000</v>
      </c>
      <c r="O24" s="121">
        <v>0</v>
      </c>
      <c r="P24" s="121">
        <f t="shared" si="2"/>
        <v>7387978.3668292519</v>
      </c>
    </row>
    <row r="25" spans="1:16" ht="24.75">
      <c r="A25" s="116" t="s">
        <v>160</v>
      </c>
      <c r="B25" s="116">
        <v>1396113</v>
      </c>
      <c r="C25" s="117">
        <v>6738000</v>
      </c>
      <c r="D25" s="145">
        <v>0</v>
      </c>
      <c r="E25" s="158" t="s">
        <v>140</v>
      </c>
      <c r="F25" s="144"/>
      <c r="G25" s="120">
        <f t="shared" si="3"/>
        <v>10729107</v>
      </c>
      <c r="H25" s="127">
        <f>((D25*C25)+(H24*G24))/G25</f>
        <v>6580194.5568292523</v>
      </c>
      <c r="I25" s="161">
        <f t="shared" si="0"/>
        <v>17653.560000000001</v>
      </c>
      <c r="J25" s="125">
        <v>350000</v>
      </c>
      <c r="K25" s="124">
        <f t="shared" si="1"/>
        <v>81130.25</v>
      </c>
      <c r="L25" s="125">
        <v>80000</v>
      </c>
      <c r="M25" s="125">
        <v>170000</v>
      </c>
      <c r="N25" s="123">
        <v>109000</v>
      </c>
      <c r="O25" s="121">
        <v>0</v>
      </c>
      <c r="P25" s="121">
        <f t="shared" si="2"/>
        <v>7387978.3668292519</v>
      </c>
    </row>
    <row r="26" spans="1:16" ht="24.75">
      <c r="A26" s="116" t="s">
        <v>161</v>
      </c>
      <c r="B26" s="116">
        <v>1396113</v>
      </c>
      <c r="C26" s="117">
        <v>6738000</v>
      </c>
      <c r="D26" s="145">
        <v>0</v>
      </c>
      <c r="E26" s="158" t="s">
        <v>140</v>
      </c>
      <c r="F26" s="144">
        <v>1760103</v>
      </c>
      <c r="G26" s="120">
        <f t="shared" si="3"/>
        <v>8969004</v>
      </c>
      <c r="H26" s="127">
        <f>((G25*H25)+(C26*D26)-(F26*H25))/G26</f>
        <v>6580194.5568292523</v>
      </c>
      <c r="I26" s="161">
        <f t="shared" si="0"/>
        <v>17653.560000000001</v>
      </c>
      <c r="J26" s="125">
        <v>350000</v>
      </c>
      <c r="K26" s="124">
        <f t="shared" si="1"/>
        <v>81130.25</v>
      </c>
      <c r="L26" s="125">
        <v>80000</v>
      </c>
      <c r="M26" s="125">
        <v>170000</v>
      </c>
      <c r="N26" s="123">
        <v>109000</v>
      </c>
      <c r="O26" s="121">
        <v>0</v>
      </c>
      <c r="P26" s="121">
        <f t="shared" si="2"/>
        <v>7387978.3668292519</v>
      </c>
    </row>
    <row r="27" spans="1:16" ht="24.75">
      <c r="A27" s="116" t="s">
        <v>162</v>
      </c>
      <c r="B27" s="116">
        <v>0</v>
      </c>
      <c r="C27" s="117">
        <v>0</v>
      </c>
      <c r="D27" s="145">
        <v>0</v>
      </c>
      <c r="E27" s="159">
        <v>0</v>
      </c>
      <c r="F27" s="145">
        <v>2837151</v>
      </c>
      <c r="G27" s="120">
        <f t="shared" si="3"/>
        <v>6131853</v>
      </c>
      <c r="H27" s="127">
        <f>((G26*H26)+(C27*D27)-(F27*H26))/G27</f>
        <v>6580194.5568292513</v>
      </c>
      <c r="I27" s="161">
        <f t="shared" si="0"/>
        <v>0</v>
      </c>
      <c r="J27" s="125">
        <v>350000</v>
      </c>
      <c r="K27" s="124">
        <f t="shared" si="1"/>
        <v>81130.25</v>
      </c>
      <c r="L27" s="125">
        <v>80000</v>
      </c>
      <c r="M27" s="125">
        <v>170000</v>
      </c>
      <c r="N27" s="123">
        <v>109000</v>
      </c>
      <c r="O27" s="121">
        <v>0</v>
      </c>
      <c r="P27" s="121">
        <f t="shared" si="2"/>
        <v>7370324.8068292513</v>
      </c>
    </row>
    <row r="28" spans="1:16" ht="24.75">
      <c r="A28" s="116" t="s">
        <v>163</v>
      </c>
      <c r="B28" s="116">
        <v>1396113</v>
      </c>
      <c r="C28" s="117">
        <v>6738000</v>
      </c>
      <c r="D28" s="145">
        <v>721880</v>
      </c>
      <c r="E28" s="158" t="s">
        <v>140</v>
      </c>
      <c r="F28" s="144">
        <v>736</v>
      </c>
      <c r="G28" s="120">
        <f t="shared" si="3"/>
        <v>6852997</v>
      </c>
      <c r="H28" s="127">
        <f>((G27*H27)+(C28*D28)-(F28*H27))/G28</f>
        <v>6596817.4436211325</v>
      </c>
      <c r="I28" s="161">
        <f t="shared" si="0"/>
        <v>17653.560000000001</v>
      </c>
      <c r="J28" s="125">
        <v>350000</v>
      </c>
      <c r="K28" s="124">
        <f t="shared" si="1"/>
        <v>81130.25</v>
      </c>
      <c r="L28" s="125">
        <v>80000</v>
      </c>
      <c r="M28" s="125">
        <v>170000</v>
      </c>
      <c r="N28" s="123">
        <v>109000</v>
      </c>
      <c r="O28" s="121">
        <v>0</v>
      </c>
      <c r="P28" s="121">
        <f t="shared" si="2"/>
        <v>7404601.2536211321</v>
      </c>
    </row>
    <row r="29" spans="1:16" ht="24.75">
      <c r="A29" s="116" t="s">
        <v>164</v>
      </c>
      <c r="B29" s="116" t="s">
        <v>165</v>
      </c>
      <c r="C29" s="117">
        <f>5998000/0.98</f>
        <v>6120408.1632653065</v>
      </c>
      <c r="D29" s="155">
        <v>48980</v>
      </c>
      <c r="E29" s="158" t="s">
        <v>145</v>
      </c>
      <c r="F29" s="144">
        <v>905385</v>
      </c>
      <c r="G29" s="120">
        <f t="shared" si="3"/>
        <v>5996592</v>
      </c>
      <c r="H29" s="127">
        <f>((G28*H28)+(C29*D29)-(F29*H28))/G29</f>
        <v>6592926.1456052205</v>
      </c>
      <c r="I29" s="161">
        <f t="shared" si="0"/>
        <v>16035.469387755104</v>
      </c>
      <c r="J29" s="125">
        <v>350000</v>
      </c>
      <c r="K29" s="124">
        <f t="shared" si="1"/>
        <v>81130.25</v>
      </c>
      <c r="L29" s="125">
        <v>80000</v>
      </c>
      <c r="M29" s="125">
        <v>170000</v>
      </c>
      <c r="N29" s="123">
        <v>109000</v>
      </c>
      <c r="O29" s="121">
        <v>0</v>
      </c>
      <c r="P29" s="121">
        <f t="shared" si="2"/>
        <v>7399091.8649929753</v>
      </c>
    </row>
    <row r="30" spans="1:16" ht="24.75">
      <c r="A30" s="116" t="s">
        <v>164</v>
      </c>
      <c r="B30" s="116">
        <v>1396113</v>
      </c>
      <c r="C30" s="117">
        <v>6738000</v>
      </c>
      <c r="D30" s="145">
        <v>231250</v>
      </c>
      <c r="E30" s="158" t="s">
        <v>140</v>
      </c>
      <c r="F30" s="144"/>
      <c r="G30" s="120">
        <f t="shared" si="3"/>
        <v>6227842</v>
      </c>
      <c r="H30" s="127">
        <f>((D30*C30)+(H29*G29))/G30</f>
        <v>6598312.9760400318</v>
      </c>
      <c r="I30" s="161">
        <f>C30*$D$1</f>
        <v>17653.560000000001</v>
      </c>
      <c r="J30" s="125">
        <v>350000</v>
      </c>
      <c r="K30" s="124">
        <f t="shared" si="1"/>
        <v>81130.25</v>
      </c>
      <c r="L30" s="125">
        <v>80000</v>
      </c>
      <c r="M30" s="125">
        <v>170000</v>
      </c>
      <c r="N30" s="123">
        <v>109000</v>
      </c>
      <c r="O30" s="121">
        <v>0</v>
      </c>
      <c r="P30" s="121">
        <f t="shared" si="2"/>
        <v>7406096.7860400314</v>
      </c>
    </row>
    <row r="31" spans="1:16" ht="24.75">
      <c r="A31" s="116" t="s">
        <v>166</v>
      </c>
      <c r="B31" s="116" t="s">
        <v>165</v>
      </c>
      <c r="C31" s="117">
        <f>5998000/0.98</f>
        <v>6120408.1632653065</v>
      </c>
      <c r="D31" s="145">
        <v>201780</v>
      </c>
      <c r="E31" s="158" t="s">
        <v>145</v>
      </c>
      <c r="F31" s="144">
        <v>1421469</v>
      </c>
      <c r="G31" s="120">
        <f t="shared" si="3"/>
        <v>5008153</v>
      </c>
      <c r="H31" s="127">
        <f>((G30*H30)+(C31*D31)-(F31*H30))/G31</f>
        <v>6579058.0465037962</v>
      </c>
      <c r="I31" s="161">
        <f t="shared" si="0"/>
        <v>16035.469387755104</v>
      </c>
      <c r="J31" s="125">
        <v>350000</v>
      </c>
      <c r="K31" s="124">
        <f t="shared" si="1"/>
        <v>81130.25</v>
      </c>
      <c r="L31" s="125">
        <v>80000</v>
      </c>
      <c r="M31" s="125">
        <v>170000</v>
      </c>
      <c r="N31" s="123">
        <v>109000</v>
      </c>
      <c r="O31" s="121">
        <v>0</v>
      </c>
      <c r="P31" s="121">
        <f t="shared" si="2"/>
        <v>7385223.765891551</v>
      </c>
    </row>
    <row r="32" spans="1:16" ht="24.75">
      <c r="A32" s="116" t="s">
        <v>166</v>
      </c>
      <c r="B32" s="116">
        <v>1396113</v>
      </c>
      <c r="C32" s="117">
        <v>6738000</v>
      </c>
      <c r="D32" s="145">
        <v>281870</v>
      </c>
      <c r="E32" s="158" t="s">
        <v>140</v>
      </c>
      <c r="F32" s="144"/>
      <c r="G32" s="120">
        <f t="shared" si="3"/>
        <v>5290023</v>
      </c>
      <c r="H32" s="127">
        <f>((D32*C32)+(H31*G31))/G32</f>
        <v>6587527.0018244013</v>
      </c>
      <c r="I32" s="161">
        <f t="shared" si="0"/>
        <v>17653.560000000001</v>
      </c>
      <c r="J32" s="125">
        <v>350000</v>
      </c>
      <c r="K32" s="124">
        <f t="shared" si="1"/>
        <v>81130.25</v>
      </c>
      <c r="L32" s="125">
        <v>80000</v>
      </c>
      <c r="M32" s="125">
        <v>170000</v>
      </c>
      <c r="N32" s="123">
        <v>109000</v>
      </c>
      <c r="O32" s="121">
        <v>0</v>
      </c>
      <c r="P32" s="121">
        <f t="shared" si="2"/>
        <v>7395310.8118244009</v>
      </c>
    </row>
    <row r="33" spans="1:16" ht="24.75">
      <c r="A33" s="116" t="s">
        <v>167</v>
      </c>
      <c r="B33" s="116" t="s">
        <v>165</v>
      </c>
      <c r="C33" s="117">
        <f>5998000/0.98</f>
        <v>6120408.1632653065</v>
      </c>
      <c r="D33" s="145">
        <v>41600</v>
      </c>
      <c r="E33" s="158" t="s">
        <v>145</v>
      </c>
      <c r="F33" s="144"/>
      <c r="G33" s="120">
        <f t="shared" si="3"/>
        <v>5331623</v>
      </c>
      <c r="H33" s="127">
        <f>((D33*C33)+(H31*G31))/G33</f>
        <v>6227660.5589637449</v>
      </c>
      <c r="I33" s="161">
        <f t="shared" si="0"/>
        <v>16035.469387755104</v>
      </c>
      <c r="J33" s="125">
        <v>350000</v>
      </c>
      <c r="K33" s="124">
        <f t="shared" si="1"/>
        <v>81130.25</v>
      </c>
      <c r="L33" s="125">
        <v>80000</v>
      </c>
      <c r="M33" s="125">
        <v>170000</v>
      </c>
      <c r="N33" s="123">
        <v>109000</v>
      </c>
      <c r="O33" s="121">
        <v>0</v>
      </c>
      <c r="P33" s="121">
        <f t="shared" si="2"/>
        <v>7033826.2783514997</v>
      </c>
    </row>
    <row r="34" spans="1:16" ht="24.75">
      <c r="A34" s="116" t="s">
        <v>167</v>
      </c>
      <c r="B34" s="116">
        <v>1396113</v>
      </c>
      <c r="C34" s="117">
        <v>6738000</v>
      </c>
      <c r="D34" s="145">
        <v>351050</v>
      </c>
      <c r="E34" s="158" t="s">
        <v>140</v>
      </c>
      <c r="F34" s="144"/>
      <c r="G34" s="120">
        <f t="shared" si="3"/>
        <v>5682673</v>
      </c>
      <c r="H34" s="127">
        <f>((D34*C34)+(H31*G31))/G34</f>
        <v>6214382.5964950165</v>
      </c>
      <c r="I34" s="161">
        <f t="shared" si="0"/>
        <v>17653.560000000001</v>
      </c>
      <c r="J34" s="125">
        <v>350000</v>
      </c>
      <c r="K34" s="124">
        <f t="shared" si="1"/>
        <v>81130.25</v>
      </c>
      <c r="L34" s="125">
        <v>80000</v>
      </c>
      <c r="M34" s="125">
        <v>170000</v>
      </c>
      <c r="N34" s="123">
        <v>109000</v>
      </c>
      <c r="O34" s="121">
        <v>0</v>
      </c>
      <c r="P34" s="121">
        <f t="shared" si="2"/>
        <v>7022166.4064950161</v>
      </c>
    </row>
    <row r="35" spans="1:16" ht="24.75">
      <c r="A35" s="116" t="s">
        <v>168</v>
      </c>
      <c r="B35" s="116">
        <v>1396113</v>
      </c>
      <c r="C35" s="117">
        <v>6738000</v>
      </c>
      <c r="D35" s="145">
        <v>623740</v>
      </c>
      <c r="E35" s="158" t="s">
        <v>140</v>
      </c>
      <c r="F35" s="144"/>
      <c r="G35" s="120">
        <f t="shared" si="3"/>
        <v>6306413</v>
      </c>
      <c r="H35" s="127">
        <f>((D35*C35)+(H31*G31))/G35</f>
        <v>5891096.7950833738</v>
      </c>
      <c r="I35" s="161">
        <f t="shared" si="0"/>
        <v>17653.560000000001</v>
      </c>
      <c r="J35" s="125">
        <v>350000</v>
      </c>
      <c r="K35" s="124">
        <f t="shared" si="1"/>
        <v>81130.25</v>
      </c>
      <c r="L35" s="125">
        <v>80000</v>
      </c>
      <c r="M35" s="125">
        <v>170000</v>
      </c>
      <c r="N35" s="123">
        <v>109000</v>
      </c>
      <c r="O35" s="121">
        <v>0</v>
      </c>
      <c r="P35" s="121">
        <f t="shared" si="2"/>
        <v>6698880.6050833734</v>
      </c>
    </row>
    <row r="36" spans="1:16" ht="24.75">
      <c r="A36" s="116" t="s">
        <v>168</v>
      </c>
      <c r="B36" s="116" t="s">
        <v>165</v>
      </c>
      <c r="C36" s="117">
        <f>5998000/0.98</f>
        <v>6120408.1632653065</v>
      </c>
      <c r="D36" s="145">
        <v>86480</v>
      </c>
      <c r="E36" s="158" t="s">
        <v>145</v>
      </c>
      <c r="F36" s="144"/>
      <c r="G36" s="120">
        <f>(G35+D36)-F36</f>
        <v>6392893</v>
      </c>
      <c r="H36" s="127">
        <f>((D36*C36)+(H35*G35))/G36</f>
        <v>5894198.8096361561</v>
      </c>
      <c r="I36" s="161">
        <f t="shared" si="0"/>
        <v>16035.469387755104</v>
      </c>
      <c r="J36" s="125">
        <v>350000</v>
      </c>
      <c r="K36" s="124">
        <f t="shared" si="1"/>
        <v>81130.25</v>
      </c>
      <c r="L36" s="125">
        <v>80000</v>
      </c>
      <c r="M36" s="125">
        <v>170000</v>
      </c>
      <c r="N36" s="123">
        <v>109000</v>
      </c>
      <c r="O36" s="121">
        <v>0</v>
      </c>
      <c r="P36" s="121">
        <f t="shared" si="2"/>
        <v>6700364.5290239109</v>
      </c>
    </row>
    <row r="37" spans="1:16" ht="24.75">
      <c r="A37" s="116" t="s">
        <v>169</v>
      </c>
      <c r="B37" s="116" t="s">
        <v>165</v>
      </c>
      <c r="C37" s="117">
        <f>5998000/0.98</f>
        <v>6120408.1632653065</v>
      </c>
      <c r="D37" s="145">
        <v>328260</v>
      </c>
      <c r="E37" s="158" t="s">
        <v>145</v>
      </c>
      <c r="F37" s="144">
        <v>947025</v>
      </c>
      <c r="G37" s="120">
        <f>(G36+D37)-F37</f>
        <v>5774128</v>
      </c>
      <c r="H37" s="127">
        <f>((G36*H36)+(C37*D37)-(F37*H36))/G37</f>
        <v>5907058.8436399577</v>
      </c>
      <c r="I37" s="161">
        <f t="shared" si="0"/>
        <v>16035.469387755104</v>
      </c>
      <c r="J37" s="125">
        <v>350000</v>
      </c>
      <c r="K37" s="124">
        <f t="shared" si="1"/>
        <v>81130.25</v>
      </c>
      <c r="L37" s="125">
        <v>80000</v>
      </c>
      <c r="M37" s="125">
        <v>170000</v>
      </c>
      <c r="N37" s="123">
        <v>109000</v>
      </c>
      <c r="O37" s="121">
        <v>0</v>
      </c>
      <c r="P37" s="121">
        <f t="shared" si="2"/>
        <v>6713224.5630277125</v>
      </c>
    </row>
    <row r="38" spans="1:16" ht="24.75">
      <c r="A38" s="116" t="s">
        <v>169</v>
      </c>
      <c r="B38" s="116">
        <v>1396113</v>
      </c>
      <c r="C38" s="117">
        <v>6738000</v>
      </c>
      <c r="D38" s="145">
        <v>642160</v>
      </c>
      <c r="E38" s="158" t="s">
        <v>140</v>
      </c>
      <c r="F38" s="144"/>
      <c r="G38" s="120">
        <f>(G37+D38)-F38</f>
        <v>6416288</v>
      </c>
      <c r="H38" s="127">
        <f>((D38*C38)+(H37*G37))/G38</f>
        <v>5990221.7523136586</v>
      </c>
      <c r="I38" s="161">
        <f t="shared" si="0"/>
        <v>17653.560000000001</v>
      </c>
      <c r="J38" s="125">
        <v>350000</v>
      </c>
      <c r="K38" s="124">
        <f t="shared" si="1"/>
        <v>81130.25</v>
      </c>
      <c r="L38" s="125">
        <v>80000</v>
      </c>
      <c r="M38" s="125">
        <v>170000</v>
      </c>
      <c r="N38" s="123">
        <v>109000</v>
      </c>
      <c r="O38" s="121">
        <v>0</v>
      </c>
      <c r="P38" s="121">
        <f t="shared" si="2"/>
        <v>6798005.5623136582</v>
      </c>
    </row>
    <row r="39" spans="1:16" ht="24.75">
      <c r="A39" s="116" t="s">
        <v>170</v>
      </c>
      <c r="B39" s="116" t="s">
        <v>165</v>
      </c>
      <c r="C39" s="117">
        <f>5998000/0.98</f>
        <v>6120408.1632653065</v>
      </c>
      <c r="D39" s="145">
        <v>237040</v>
      </c>
      <c r="E39" s="158" t="s">
        <v>145</v>
      </c>
      <c r="F39" s="144">
        <v>1413901</v>
      </c>
      <c r="G39" s="120">
        <f>(G38+D39)-F39</f>
        <v>5239427</v>
      </c>
      <c r="H39" s="127">
        <f>((G38*H38)+(C39*D39)-(F39*H38))/G39</f>
        <v>5996111.5923385276</v>
      </c>
      <c r="I39" s="161">
        <f t="shared" si="0"/>
        <v>16035.469387755104</v>
      </c>
      <c r="J39" s="125">
        <v>350000</v>
      </c>
      <c r="K39" s="124">
        <f t="shared" si="1"/>
        <v>81130.25</v>
      </c>
      <c r="L39" s="125">
        <v>80000</v>
      </c>
      <c r="M39" s="125">
        <v>170000</v>
      </c>
      <c r="N39" s="123">
        <v>109000</v>
      </c>
      <c r="O39" s="121">
        <v>0</v>
      </c>
      <c r="P39" s="121">
        <f t="shared" si="2"/>
        <v>6802277.3117262824</v>
      </c>
    </row>
    <row r="40" spans="1:16" ht="24.75">
      <c r="A40" s="116" t="s">
        <v>170</v>
      </c>
      <c r="B40" s="116">
        <v>1396113</v>
      </c>
      <c r="C40" s="117">
        <v>6738000</v>
      </c>
      <c r="D40" s="145">
        <v>519900</v>
      </c>
      <c r="E40" s="158" t="s">
        <v>140</v>
      </c>
      <c r="F40" s="144"/>
      <c r="G40" s="120">
        <f t="shared" si="3"/>
        <v>5759327</v>
      </c>
      <c r="H40" s="127">
        <f>((D40*C40)+(H39*G39))/G40</f>
        <v>6063082.5740423268</v>
      </c>
      <c r="I40" s="161">
        <f t="shared" si="0"/>
        <v>17653.560000000001</v>
      </c>
      <c r="J40" s="125">
        <v>350000</v>
      </c>
      <c r="K40" s="124">
        <f t="shared" si="1"/>
        <v>81130.25</v>
      </c>
      <c r="L40" s="125">
        <v>80000</v>
      </c>
      <c r="M40" s="125">
        <v>170000</v>
      </c>
      <c r="N40" s="123">
        <v>109000</v>
      </c>
      <c r="O40" s="121">
        <v>0</v>
      </c>
      <c r="P40" s="121">
        <f t="shared" si="2"/>
        <v>6870866.3840423264</v>
      </c>
    </row>
    <row r="41" spans="1:16" ht="24.75">
      <c r="A41" s="116" t="s">
        <v>171</v>
      </c>
      <c r="B41" s="116">
        <v>1396113</v>
      </c>
      <c r="C41" s="117">
        <v>6738000</v>
      </c>
      <c r="D41" s="145">
        <v>417160</v>
      </c>
      <c r="E41" s="158" t="s">
        <v>140</v>
      </c>
      <c r="F41" s="144">
        <v>1070469</v>
      </c>
      <c r="G41" s="120">
        <f>(G40+D41)-F41</f>
        <v>5106018</v>
      </c>
      <c r="H41" s="127">
        <f>((G40*H40)+(C41*D41)-(F41*H40))/G41</f>
        <v>6118223.1069218619</v>
      </c>
      <c r="I41" s="161">
        <f t="shared" si="0"/>
        <v>17653.560000000001</v>
      </c>
      <c r="J41" s="125">
        <v>350000</v>
      </c>
      <c r="K41" s="124">
        <f t="shared" si="1"/>
        <v>81130.25</v>
      </c>
      <c r="L41" s="125">
        <v>80000</v>
      </c>
      <c r="M41" s="125">
        <v>170000</v>
      </c>
      <c r="N41" s="123">
        <v>109000</v>
      </c>
      <c r="O41" s="121">
        <v>0</v>
      </c>
      <c r="P41" s="121">
        <f t="shared" si="2"/>
        <v>6926006.9169218615</v>
      </c>
    </row>
    <row r="42" spans="1:16" ht="24.75">
      <c r="A42" s="116" t="s">
        <v>171</v>
      </c>
      <c r="B42" s="116" t="s">
        <v>165</v>
      </c>
      <c r="C42" s="117">
        <f>5998000/0.98</f>
        <v>6120408.1632653065</v>
      </c>
      <c r="D42" s="145">
        <v>324600</v>
      </c>
      <c r="E42" s="158"/>
      <c r="F42" s="144"/>
      <c r="G42" s="120">
        <f>(G41+D42)-F42</f>
        <v>5430618</v>
      </c>
      <c r="H42" s="127">
        <f t="shared" ref="H42:H56" si="4">((D42*C42)+(H41*G41))/G42</f>
        <v>6118353.712552581</v>
      </c>
      <c r="I42" s="161">
        <f t="shared" si="0"/>
        <v>16035.469387755104</v>
      </c>
      <c r="J42" s="125">
        <v>350000</v>
      </c>
      <c r="K42" s="124">
        <f t="shared" si="1"/>
        <v>81130.25</v>
      </c>
      <c r="L42" s="125">
        <v>80000</v>
      </c>
      <c r="M42" s="125">
        <v>170000</v>
      </c>
      <c r="N42" s="123">
        <v>109000</v>
      </c>
      <c r="O42" s="121">
        <v>0</v>
      </c>
      <c r="P42" s="121">
        <f t="shared" si="2"/>
        <v>6924519.4319403358</v>
      </c>
    </row>
    <row r="43" spans="1:16" ht="24.75">
      <c r="A43" s="116" t="s">
        <v>171</v>
      </c>
      <c r="B43" s="116">
        <v>1396127</v>
      </c>
      <c r="C43" s="117">
        <v>6927000</v>
      </c>
      <c r="D43" s="145">
        <v>398090</v>
      </c>
      <c r="E43" s="158" t="s">
        <v>140</v>
      </c>
      <c r="F43" s="144"/>
      <c r="G43" s="120">
        <f t="shared" si="3"/>
        <v>5828708</v>
      </c>
      <c r="H43" s="127">
        <f t="shared" si="4"/>
        <v>6173582.761695195</v>
      </c>
      <c r="I43" s="161">
        <f t="shared" si="0"/>
        <v>18148.739999999998</v>
      </c>
      <c r="J43" s="125">
        <v>350000</v>
      </c>
      <c r="K43" s="124">
        <f t="shared" si="1"/>
        <v>81130.25</v>
      </c>
      <c r="L43" s="125">
        <v>80000</v>
      </c>
      <c r="M43" s="125">
        <v>170000</v>
      </c>
      <c r="N43" s="123">
        <v>109000</v>
      </c>
      <c r="O43" s="121">
        <v>0</v>
      </c>
      <c r="P43" s="121">
        <f t="shared" si="2"/>
        <v>6981861.7516951952</v>
      </c>
    </row>
    <row r="44" spans="1:16" ht="24.75">
      <c r="A44" s="116" t="s">
        <v>171</v>
      </c>
      <c r="B44" s="116">
        <v>1395929</v>
      </c>
      <c r="C44" s="117">
        <v>9882000</v>
      </c>
      <c r="D44" s="145">
        <v>199510</v>
      </c>
      <c r="E44" s="158" t="s">
        <v>140</v>
      </c>
      <c r="F44" s="144"/>
      <c r="G44" s="120">
        <f t="shared" si="3"/>
        <v>6028218</v>
      </c>
      <c r="H44" s="127">
        <f t="shared" si="4"/>
        <v>6296316.5983305303</v>
      </c>
      <c r="I44" s="161">
        <f t="shared" si="0"/>
        <v>25890.84</v>
      </c>
      <c r="J44" s="125">
        <v>350000</v>
      </c>
      <c r="K44" s="124">
        <f t="shared" si="1"/>
        <v>81130.25</v>
      </c>
      <c r="L44" s="125">
        <v>80000</v>
      </c>
      <c r="M44" s="125">
        <v>170000</v>
      </c>
      <c r="N44" s="123">
        <v>109000</v>
      </c>
      <c r="O44" s="121">
        <v>0</v>
      </c>
      <c r="P44" s="121">
        <f t="shared" si="2"/>
        <v>7112337.6883305302</v>
      </c>
    </row>
    <row r="45" spans="1:16" ht="24.75">
      <c r="A45" s="116" t="s">
        <v>172</v>
      </c>
      <c r="B45" s="116">
        <v>1395926</v>
      </c>
      <c r="C45" s="117">
        <v>9882000</v>
      </c>
      <c r="D45" s="145">
        <v>487730</v>
      </c>
      <c r="E45" s="159" t="s">
        <v>173</v>
      </c>
      <c r="F45" s="145"/>
      <c r="G45" s="120">
        <f t="shared" si="3"/>
        <v>6515948</v>
      </c>
      <c r="H45" s="127">
        <f t="shared" si="4"/>
        <v>6564711.2149690073</v>
      </c>
      <c r="I45" s="161">
        <f t="shared" si="0"/>
        <v>25890.84</v>
      </c>
      <c r="J45" s="125">
        <v>350000</v>
      </c>
      <c r="K45" s="124">
        <f t="shared" si="1"/>
        <v>81130.25</v>
      </c>
      <c r="L45" s="125">
        <v>80000</v>
      </c>
      <c r="M45" s="125">
        <v>170000</v>
      </c>
      <c r="N45" s="123">
        <v>109000</v>
      </c>
      <c r="O45" s="121">
        <v>0</v>
      </c>
      <c r="P45" s="121">
        <f t="shared" si="2"/>
        <v>7380732.3049690071</v>
      </c>
    </row>
    <row r="46" spans="1:16" ht="24.75">
      <c r="A46" s="116" t="s">
        <v>172</v>
      </c>
      <c r="B46" s="116" t="s">
        <v>174</v>
      </c>
      <c r="C46" s="117">
        <f>5998000/0.98</f>
        <v>6120408.1632653065</v>
      </c>
      <c r="D46" s="145">
        <v>558620</v>
      </c>
      <c r="E46" s="158" t="s">
        <v>145</v>
      </c>
      <c r="F46" s="144"/>
      <c r="G46" s="120">
        <f t="shared" si="3"/>
        <v>7074568</v>
      </c>
      <c r="H46" s="127">
        <f t="shared" si="4"/>
        <v>6529628.28541872</v>
      </c>
      <c r="I46" s="161">
        <f t="shared" si="0"/>
        <v>16035.469387755104</v>
      </c>
      <c r="J46" s="125">
        <v>350000</v>
      </c>
      <c r="K46" s="124">
        <f t="shared" si="1"/>
        <v>81130.25</v>
      </c>
      <c r="L46" s="125">
        <v>80000</v>
      </c>
      <c r="M46" s="125">
        <v>170000</v>
      </c>
      <c r="N46" s="123">
        <v>109000</v>
      </c>
      <c r="O46" s="121">
        <v>0</v>
      </c>
      <c r="P46" s="121">
        <f t="shared" si="2"/>
        <v>7335794.0048064748</v>
      </c>
    </row>
    <row r="47" spans="1:16" ht="24.75">
      <c r="A47" s="116" t="s">
        <v>172</v>
      </c>
      <c r="B47" s="116">
        <v>1395929</v>
      </c>
      <c r="C47" s="117">
        <v>9882000</v>
      </c>
      <c r="D47" s="145">
        <v>168970</v>
      </c>
      <c r="E47" s="158" t="s">
        <v>140</v>
      </c>
      <c r="F47" s="144"/>
      <c r="G47" s="120">
        <f t="shared" si="3"/>
        <v>7243538</v>
      </c>
      <c r="H47" s="127">
        <f t="shared" si="4"/>
        <v>6607829.0553481104</v>
      </c>
      <c r="I47" s="161">
        <f t="shared" si="0"/>
        <v>25890.84</v>
      </c>
      <c r="J47" s="125">
        <v>350000</v>
      </c>
      <c r="K47" s="124">
        <f t="shared" si="1"/>
        <v>81130.25</v>
      </c>
      <c r="L47" s="125">
        <v>80000</v>
      </c>
      <c r="M47" s="125">
        <v>170000</v>
      </c>
      <c r="N47" s="123">
        <v>109000</v>
      </c>
      <c r="O47" s="121">
        <v>0</v>
      </c>
      <c r="P47" s="121">
        <f t="shared" si="2"/>
        <v>7423850.1453481102</v>
      </c>
    </row>
    <row r="48" spans="1:16" ht="24.75">
      <c r="A48" s="116" t="s">
        <v>175</v>
      </c>
      <c r="B48" s="116">
        <v>5</v>
      </c>
      <c r="C48" s="117">
        <f>6701000/0.98</f>
        <v>6837755.1020408161</v>
      </c>
      <c r="D48" s="156">
        <v>594020</v>
      </c>
      <c r="E48" s="157"/>
      <c r="F48" s="143"/>
      <c r="G48" s="120">
        <f t="shared" si="3"/>
        <v>7837558</v>
      </c>
      <c r="H48" s="127">
        <f t="shared" si="4"/>
        <v>6625255.4871852212</v>
      </c>
      <c r="I48" s="161">
        <f t="shared" si="0"/>
        <v>17914.918367346938</v>
      </c>
      <c r="J48" s="125">
        <v>350000</v>
      </c>
      <c r="K48" s="124">
        <f t="shared" si="1"/>
        <v>81130.25</v>
      </c>
      <c r="L48" s="125">
        <v>80000</v>
      </c>
      <c r="M48" s="125">
        <v>900000</v>
      </c>
      <c r="N48" s="123">
        <v>109000</v>
      </c>
      <c r="O48" s="121">
        <v>0</v>
      </c>
      <c r="P48" s="121">
        <f t="shared" si="2"/>
        <v>8163300.6555525679</v>
      </c>
    </row>
    <row r="49" spans="1:16" ht="24.75">
      <c r="A49" s="116" t="s">
        <v>175</v>
      </c>
      <c r="B49" s="116">
        <v>3</v>
      </c>
      <c r="C49" s="117">
        <f>6701000/0.98</f>
        <v>6837755.1020408161</v>
      </c>
      <c r="D49" s="156">
        <v>201660</v>
      </c>
      <c r="E49" s="157"/>
      <c r="F49" s="143"/>
      <c r="G49" s="120">
        <f t="shared" si="3"/>
        <v>8039218</v>
      </c>
      <c r="H49" s="127">
        <f t="shared" si="4"/>
        <v>6630585.940014313</v>
      </c>
      <c r="I49" s="161">
        <f t="shared" si="0"/>
        <v>17914.918367346938</v>
      </c>
      <c r="J49" s="125">
        <v>350000</v>
      </c>
      <c r="K49" s="124">
        <f t="shared" si="1"/>
        <v>81130.25</v>
      </c>
      <c r="L49" s="125">
        <v>80000</v>
      </c>
      <c r="M49" s="125">
        <v>900000</v>
      </c>
      <c r="N49" s="123">
        <v>109000</v>
      </c>
      <c r="O49" s="121">
        <v>0</v>
      </c>
      <c r="P49" s="121">
        <f t="shared" si="2"/>
        <v>8168631.1083816597</v>
      </c>
    </row>
    <row r="50" spans="1:16" ht="24.75">
      <c r="A50" s="116" t="s">
        <v>175</v>
      </c>
      <c r="B50" s="116">
        <v>96127</v>
      </c>
      <c r="C50" s="117">
        <v>6927000</v>
      </c>
      <c r="D50" s="144">
        <v>497260</v>
      </c>
      <c r="E50" s="158"/>
      <c r="F50" s="144"/>
      <c r="G50" s="120">
        <f>(G49+D50)-F50</f>
        <v>8536478</v>
      </c>
      <c r="H50" s="127">
        <f t="shared" si="4"/>
        <v>6647852.4116749298</v>
      </c>
      <c r="I50" s="161">
        <f t="shared" si="0"/>
        <v>18148.739999999998</v>
      </c>
      <c r="J50" s="125">
        <v>350000</v>
      </c>
      <c r="K50" s="124">
        <f t="shared" si="1"/>
        <v>81130.25</v>
      </c>
      <c r="L50" s="125">
        <v>80000</v>
      </c>
      <c r="M50" s="125">
        <v>170000</v>
      </c>
      <c r="N50" s="123">
        <v>109000</v>
      </c>
      <c r="O50" s="121">
        <v>0</v>
      </c>
      <c r="P50" s="121">
        <f t="shared" si="2"/>
        <v>7456131.40167493</v>
      </c>
    </row>
    <row r="51" spans="1:16" ht="24.75">
      <c r="A51" s="116" t="s">
        <v>176</v>
      </c>
      <c r="B51" s="116">
        <v>5</v>
      </c>
      <c r="C51" s="117">
        <f>6701000/0.98</f>
        <v>6837755.1020408161</v>
      </c>
      <c r="D51" s="144">
        <v>113080</v>
      </c>
      <c r="E51" s="158"/>
      <c r="F51" s="144"/>
      <c r="G51" s="120">
        <f t="shared" si="3"/>
        <v>8649558</v>
      </c>
      <c r="H51" s="127">
        <f t="shared" si="4"/>
        <v>6650335.1045739865</v>
      </c>
      <c r="I51" s="161">
        <f t="shared" si="0"/>
        <v>17914.918367346938</v>
      </c>
      <c r="J51" s="125">
        <v>350000</v>
      </c>
      <c r="K51" s="124">
        <f t="shared" si="1"/>
        <v>81130.25</v>
      </c>
      <c r="L51" s="125">
        <v>80000</v>
      </c>
      <c r="M51" s="125">
        <v>900000</v>
      </c>
      <c r="N51" s="123">
        <v>109000</v>
      </c>
      <c r="O51" s="121">
        <v>0</v>
      </c>
      <c r="P51" s="121">
        <f t="shared" si="2"/>
        <v>8188380.2729413332</v>
      </c>
    </row>
    <row r="52" spans="1:16" ht="24.75">
      <c r="A52" s="116" t="s">
        <v>176</v>
      </c>
      <c r="B52" s="116">
        <v>96127</v>
      </c>
      <c r="C52" s="117">
        <v>6927000</v>
      </c>
      <c r="D52" s="144">
        <v>0</v>
      </c>
      <c r="E52" s="158"/>
      <c r="F52" s="144"/>
      <c r="G52" s="120">
        <f t="shared" si="3"/>
        <v>8649558</v>
      </c>
      <c r="H52" s="127">
        <f t="shared" si="4"/>
        <v>6650335.1045739865</v>
      </c>
      <c r="I52" s="161">
        <f t="shared" si="0"/>
        <v>18148.739999999998</v>
      </c>
      <c r="J52" s="125">
        <v>350000</v>
      </c>
      <c r="K52" s="124">
        <f t="shared" si="1"/>
        <v>81130.25</v>
      </c>
      <c r="L52" s="125">
        <v>80000</v>
      </c>
      <c r="M52" s="125">
        <v>170000</v>
      </c>
      <c r="N52" s="123">
        <v>109000</v>
      </c>
      <c r="O52" s="121">
        <v>0</v>
      </c>
      <c r="P52" s="121">
        <f t="shared" si="2"/>
        <v>7458614.0945739867</v>
      </c>
    </row>
    <row r="53" spans="1:16" ht="24.75">
      <c r="A53" s="116" t="s">
        <v>177</v>
      </c>
      <c r="B53" s="116">
        <v>5</v>
      </c>
      <c r="C53" s="117">
        <f>6701000/0.98</f>
        <v>6837755.1020408161</v>
      </c>
      <c r="D53" s="144">
        <v>21820</v>
      </c>
      <c r="E53" s="158"/>
      <c r="F53" s="144"/>
      <c r="G53" s="120">
        <f t="shared" si="3"/>
        <v>8671378</v>
      </c>
      <c r="H53" s="127">
        <f t="shared" si="4"/>
        <v>6650806.7140857298</v>
      </c>
      <c r="I53" s="161">
        <f t="shared" si="0"/>
        <v>17914.918367346938</v>
      </c>
      <c r="J53" s="125">
        <v>350000</v>
      </c>
      <c r="K53" s="124">
        <f t="shared" si="1"/>
        <v>81130.25</v>
      </c>
      <c r="L53" s="125">
        <v>80000</v>
      </c>
      <c r="M53" s="125">
        <v>900000</v>
      </c>
      <c r="N53" s="123">
        <v>109000</v>
      </c>
      <c r="O53" s="121">
        <v>0</v>
      </c>
      <c r="P53" s="121">
        <f t="shared" si="2"/>
        <v>8188851.8824530765</v>
      </c>
    </row>
    <row r="54" spans="1:16" ht="24.75">
      <c r="A54" s="116" t="s">
        <v>177</v>
      </c>
      <c r="B54" s="116">
        <v>96127</v>
      </c>
      <c r="C54" s="117">
        <v>6927000</v>
      </c>
      <c r="D54" s="144">
        <v>731100</v>
      </c>
      <c r="E54" s="158"/>
      <c r="F54" s="144"/>
      <c r="G54" s="120">
        <f t="shared" si="3"/>
        <v>9402478</v>
      </c>
      <c r="H54" s="127">
        <f t="shared" si="4"/>
        <v>6672282.4262684034</v>
      </c>
      <c r="I54" s="161">
        <f t="shared" si="0"/>
        <v>18148.739999999998</v>
      </c>
      <c r="J54" s="125">
        <v>350000</v>
      </c>
      <c r="K54" s="124">
        <f t="shared" si="1"/>
        <v>81130.25</v>
      </c>
      <c r="L54" s="125">
        <v>80000</v>
      </c>
      <c r="M54" s="125">
        <v>170000</v>
      </c>
      <c r="N54" s="123">
        <v>109000</v>
      </c>
      <c r="O54" s="121">
        <v>0</v>
      </c>
      <c r="P54" s="121">
        <f t="shared" si="2"/>
        <v>7480561.4162684036</v>
      </c>
    </row>
    <row r="55" spans="1:16" ht="24.75">
      <c r="A55" s="116" t="s">
        <v>177</v>
      </c>
      <c r="B55" s="116">
        <v>96127</v>
      </c>
      <c r="C55" s="117">
        <v>6927000</v>
      </c>
      <c r="D55" s="144">
        <v>222010</v>
      </c>
      <c r="E55" s="158"/>
      <c r="F55" s="144"/>
      <c r="G55" s="120">
        <f t="shared" si="3"/>
        <v>9624488</v>
      </c>
      <c r="H55" s="127">
        <f t="shared" si="4"/>
        <v>6678158.0477605965</v>
      </c>
      <c r="I55" s="161">
        <f t="shared" si="0"/>
        <v>18148.739999999998</v>
      </c>
      <c r="J55" s="125">
        <v>350000</v>
      </c>
      <c r="K55" s="124">
        <f t="shared" si="1"/>
        <v>81130.25</v>
      </c>
      <c r="L55" s="125">
        <v>80000</v>
      </c>
      <c r="M55" s="125">
        <v>170000</v>
      </c>
      <c r="N55" s="123">
        <v>109000</v>
      </c>
      <c r="O55" s="121">
        <v>0</v>
      </c>
      <c r="P55" s="121">
        <f t="shared" si="2"/>
        <v>7486437.0377605967</v>
      </c>
    </row>
    <row r="56" spans="1:16" ht="24.75">
      <c r="A56" s="116" t="s">
        <v>178</v>
      </c>
      <c r="B56" s="116">
        <v>96134</v>
      </c>
      <c r="C56" s="117">
        <v>6927000</v>
      </c>
      <c r="D56" s="144">
        <v>307550</v>
      </c>
      <c r="E56" s="158"/>
      <c r="F56" s="144"/>
      <c r="G56" s="120">
        <f t="shared" si="3"/>
        <v>9932038</v>
      </c>
      <c r="H56" s="127">
        <f t="shared" si="4"/>
        <v>6685863.5501369694</v>
      </c>
      <c r="I56" s="161">
        <f t="shared" si="0"/>
        <v>18148.739999999998</v>
      </c>
      <c r="J56" s="125">
        <v>350000</v>
      </c>
      <c r="K56" s="124">
        <f t="shared" si="1"/>
        <v>81130.25</v>
      </c>
      <c r="L56" s="125">
        <v>80000</v>
      </c>
      <c r="M56" s="125">
        <v>170000</v>
      </c>
      <c r="N56" s="123">
        <v>109000</v>
      </c>
      <c r="O56" s="121">
        <v>0</v>
      </c>
      <c r="P56" s="121">
        <f t="shared" si="2"/>
        <v>7494142.5401369696</v>
      </c>
    </row>
    <row r="57" spans="1:16" ht="24.75">
      <c r="A57" s="116" t="s">
        <v>179</v>
      </c>
      <c r="B57" s="116">
        <v>96134</v>
      </c>
      <c r="C57" s="117">
        <v>6927000</v>
      </c>
      <c r="D57" s="144">
        <v>565710</v>
      </c>
      <c r="E57" s="158"/>
      <c r="F57" s="144">
        <v>962231</v>
      </c>
      <c r="G57" s="120">
        <f t="shared" si="3"/>
        <v>9535517</v>
      </c>
      <c r="H57" s="127">
        <f>((H56*G56)+(D57*C57)-(F57*H56))/G57</f>
        <v>6700169.3608289352</v>
      </c>
      <c r="I57" s="161">
        <f t="shared" si="0"/>
        <v>18148.739999999998</v>
      </c>
      <c r="J57" s="125">
        <v>350000</v>
      </c>
      <c r="K57" s="124">
        <f t="shared" si="1"/>
        <v>81130.25</v>
      </c>
      <c r="L57" s="125">
        <v>80000</v>
      </c>
      <c r="M57" s="125">
        <v>170000</v>
      </c>
      <c r="N57" s="123">
        <v>109000</v>
      </c>
      <c r="O57" s="121">
        <v>0</v>
      </c>
      <c r="P57" s="121">
        <f t="shared" si="2"/>
        <v>7508448.3508289354</v>
      </c>
    </row>
    <row r="58" spans="1:16" ht="24.75">
      <c r="A58" s="116" t="s">
        <v>180</v>
      </c>
      <c r="B58" s="116">
        <v>96143</v>
      </c>
      <c r="C58" s="117">
        <v>6927000</v>
      </c>
      <c r="D58" s="144">
        <v>370980</v>
      </c>
      <c r="E58" s="158"/>
      <c r="F58" s="144">
        <v>989345</v>
      </c>
      <c r="G58" s="120">
        <f t="shared" si="3"/>
        <v>8917152</v>
      </c>
      <c r="H58" s="127">
        <f>((H57*G57)+(D58*C58)-(F58*H57))/G58</f>
        <v>6709606.1889237892</v>
      </c>
      <c r="I58" s="161">
        <f t="shared" si="0"/>
        <v>18148.739999999998</v>
      </c>
      <c r="J58" s="125">
        <v>350000</v>
      </c>
      <c r="K58" s="124">
        <f t="shared" si="1"/>
        <v>81130.25</v>
      </c>
      <c r="L58" s="125">
        <v>80000</v>
      </c>
      <c r="M58" s="125">
        <v>170000</v>
      </c>
      <c r="N58" s="123">
        <v>109000</v>
      </c>
      <c r="O58" s="121">
        <v>0</v>
      </c>
      <c r="P58" s="121">
        <f t="shared" si="2"/>
        <v>7517885.1789237894</v>
      </c>
    </row>
    <row r="59" spans="1:16" ht="24.75">
      <c r="A59" s="116" t="s">
        <v>180</v>
      </c>
      <c r="B59" s="116">
        <v>96134</v>
      </c>
      <c r="C59" s="117">
        <v>6927000</v>
      </c>
      <c r="D59" s="144">
        <v>306070</v>
      </c>
      <c r="E59" s="158"/>
      <c r="F59" s="144"/>
      <c r="G59" s="120">
        <f t="shared" si="3"/>
        <v>9223222</v>
      </c>
      <c r="H59" s="127">
        <f t="shared" ref="H59:H73" si="5">((D59*C59)+(H58*G58))/G59</f>
        <v>6716820.3407414621</v>
      </c>
      <c r="I59" s="161">
        <f t="shared" si="0"/>
        <v>18148.739999999998</v>
      </c>
      <c r="J59" s="125">
        <v>350000</v>
      </c>
      <c r="K59" s="124">
        <f t="shared" si="1"/>
        <v>81130.25</v>
      </c>
      <c r="L59" s="125">
        <v>80000</v>
      </c>
      <c r="M59" s="125">
        <v>170000</v>
      </c>
      <c r="N59" s="123">
        <v>109000</v>
      </c>
      <c r="O59" s="121">
        <v>0</v>
      </c>
      <c r="P59" s="121">
        <f t="shared" si="2"/>
        <v>7525099.3307414623</v>
      </c>
    </row>
    <row r="60" spans="1:16" ht="24.75">
      <c r="A60" s="116" t="s">
        <v>181</v>
      </c>
      <c r="B60" s="116">
        <v>96134</v>
      </c>
      <c r="C60" s="117">
        <v>6927000</v>
      </c>
      <c r="D60" s="144">
        <v>203600</v>
      </c>
      <c r="E60" s="158"/>
      <c r="F60" s="144"/>
      <c r="G60" s="120">
        <f t="shared" si="3"/>
        <v>9426822</v>
      </c>
      <c r="H60" s="127">
        <f t="shared" si="5"/>
        <v>6721359.7898394763</v>
      </c>
      <c r="I60" s="161">
        <f t="shared" si="0"/>
        <v>18148.739999999998</v>
      </c>
      <c r="J60" s="125">
        <v>350000</v>
      </c>
      <c r="K60" s="124">
        <f t="shared" si="1"/>
        <v>81130.25</v>
      </c>
      <c r="L60" s="125">
        <v>80000</v>
      </c>
      <c r="M60" s="125">
        <v>170000</v>
      </c>
      <c r="N60" s="123">
        <v>109000</v>
      </c>
      <c r="O60" s="121">
        <v>0</v>
      </c>
      <c r="P60" s="121">
        <f t="shared" si="2"/>
        <v>7529638.7798394766</v>
      </c>
    </row>
    <row r="61" spans="1:16" ht="24.75">
      <c r="A61" s="116" t="s">
        <v>182</v>
      </c>
      <c r="B61" s="116">
        <v>96143</v>
      </c>
      <c r="C61" s="117">
        <v>6927000</v>
      </c>
      <c r="D61" s="144">
        <v>222180</v>
      </c>
      <c r="E61" s="158"/>
      <c r="F61" s="144"/>
      <c r="G61" s="120">
        <f t="shared" si="3"/>
        <v>9649002</v>
      </c>
      <c r="H61" s="127">
        <f t="shared" si="5"/>
        <v>6726094.9056466306</v>
      </c>
      <c r="I61" s="161">
        <f t="shared" si="0"/>
        <v>18148.739999999998</v>
      </c>
      <c r="J61" s="125">
        <v>350000</v>
      </c>
      <c r="K61" s="124">
        <f t="shared" si="1"/>
        <v>81130.25</v>
      </c>
      <c r="L61" s="125">
        <v>80000</v>
      </c>
      <c r="M61" s="125">
        <v>170000</v>
      </c>
      <c r="N61" s="123">
        <v>109000</v>
      </c>
      <c r="O61" s="121">
        <v>0</v>
      </c>
      <c r="P61" s="121">
        <f t="shared" si="2"/>
        <v>7534373.8956466308</v>
      </c>
    </row>
    <row r="62" spans="1:16" ht="24.75">
      <c r="A62" s="116" t="s">
        <v>190</v>
      </c>
      <c r="B62" s="116">
        <v>96143</v>
      </c>
      <c r="C62" s="117">
        <v>6927000</v>
      </c>
      <c r="D62" s="144">
        <v>24760</v>
      </c>
      <c r="E62" s="158"/>
      <c r="F62" s="144"/>
      <c r="G62" s="120">
        <f t="shared" si="3"/>
        <v>9673762</v>
      </c>
      <c r="H62" s="127">
        <f t="shared" si="5"/>
        <v>6726609.1223635795</v>
      </c>
      <c r="I62" s="161">
        <f t="shared" si="0"/>
        <v>18148.739999999998</v>
      </c>
      <c r="J62" s="125">
        <v>350000</v>
      </c>
      <c r="K62" s="124">
        <f t="shared" si="1"/>
        <v>81130.25</v>
      </c>
      <c r="L62" s="125">
        <v>80000</v>
      </c>
      <c r="M62" s="125">
        <v>170000</v>
      </c>
      <c r="N62" s="123">
        <v>109000</v>
      </c>
      <c r="O62" s="121">
        <v>0</v>
      </c>
      <c r="P62" s="121">
        <f t="shared" si="2"/>
        <v>7534888.1123635797</v>
      </c>
    </row>
    <row r="63" spans="1:16" ht="24.75">
      <c r="A63" s="116" t="s">
        <v>190</v>
      </c>
      <c r="B63" s="116">
        <v>96134</v>
      </c>
      <c r="C63" s="117">
        <v>6927000</v>
      </c>
      <c r="D63" s="144">
        <v>23900</v>
      </c>
      <c r="E63" s="159"/>
      <c r="F63" s="145">
        <v>0</v>
      </c>
      <c r="G63" s="120">
        <f t="shared" si="3"/>
        <v>9697662</v>
      </c>
      <c r="H63" s="127">
        <f>((H62*G62)+(D63*C63)-(F63*H62))/G63</f>
        <v>6727102.9879958844</v>
      </c>
      <c r="I63" s="161">
        <f t="shared" si="0"/>
        <v>18148.739999999998</v>
      </c>
      <c r="J63" s="125">
        <v>350000</v>
      </c>
      <c r="K63" s="124">
        <f t="shared" si="1"/>
        <v>81130.25</v>
      </c>
      <c r="L63" s="125">
        <v>80000</v>
      </c>
      <c r="M63" s="125">
        <v>170000</v>
      </c>
      <c r="N63" s="123">
        <v>109000</v>
      </c>
      <c r="O63" s="121">
        <v>0</v>
      </c>
      <c r="P63" s="121">
        <f t="shared" si="2"/>
        <v>7535381.9779958846</v>
      </c>
    </row>
    <row r="64" spans="1:16" ht="24.75">
      <c r="A64" s="116" t="s">
        <v>191</v>
      </c>
      <c r="B64" s="116">
        <v>96143</v>
      </c>
      <c r="C64" s="117">
        <v>6927000</v>
      </c>
      <c r="D64" s="144">
        <v>403440</v>
      </c>
      <c r="E64" s="159"/>
      <c r="F64" s="145"/>
      <c r="G64" s="120">
        <f t="shared" si="3"/>
        <v>10101102</v>
      </c>
      <c r="H64" s="127">
        <f>((D64*C64)+(H63*G63))/G64</f>
        <v>6735086.9139598971</v>
      </c>
      <c r="I64" s="161">
        <f t="shared" si="0"/>
        <v>18148.739999999998</v>
      </c>
      <c r="J64" s="125">
        <v>350000</v>
      </c>
      <c r="K64" s="124">
        <f t="shared" si="1"/>
        <v>81130.25</v>
      </c>
      <c r="L64" s="125">
        <v>80000</v>
      </c>
      <c r="M64" s="125">
        <v>170000</v>
      </c>
      <c r="N64" s="123">
        <v>109000</v>
      </c>
      <c r="O64" s="121">
        <v>0</v>
      </c>
      <c r="P64" s="121">
        <f t="shared" si="2"/>
        <v>7543365.9039598973</v>
      </c>
    </row>
    <row r="65" spans="1:16" ht="24.75">
      <c r="A65" s="116" t="s">
        <v>257</v>
      </c>
      <c r="B65" s="116">
        <v>96143</v>
      </c>
      <c r="C65" s="117">
        <v>6927000</v>
      </c>
      <c r="D65" s="144">
        <v>0</v>
      </c>
      <c r="E65" s="159"/>
      <c r="F65" s="145">
        <v>2831224</v>
      </c>
      <c r="G65" s="120">
        <f t="shared" si="3"/>
        <v>7269878</v>
      </c>
      <c r="H65" s="127">
        <f>((D65*C65)+(H64*G64)-(H64*F65))/G65</f>
        <v>6735086.9139598981</v>
      </c>
      <c r="I65" s="161">
        <f t="shared" si="0"/>
        <v>18148.739999999998</v>
      </c>
      <c r="J65" s="125">
        <v>350000</v>
      </c>
      <c r="K65" s="124">
        <f t="shared" si="1"/>
        <v>81130.25</v>
      </c>
      <c r="L65" s="125">
        <v>80000</v>
      </c>
      <c r="M65" s="125">
        <v>170000</v>
      </c>
      <c r="N65" s="123">
        <v>109000</v>
      </c>
      <c r="O65" s="121">
        <v>0</v>
      </c>
      <c r="P65" s="121">
        <f t="shared" si="2"/>
        <v>7543365.9039598983</v>
      </c>
    </row>
    <row r="66" spans="1:16" ht="24.75">
      <c r="A66" s="116" t="s">
        <v>192</v>
      </c>
      <c r="B66" s="116">
        <v>96147</v>
      </c>
      <c r="C66" s="117">
        <v>6927000</v>
      </c>
      <c r="D66" s="144">
        <v>123440</v>
      </c>
      <c r="E66" s="158"/>
      <c r="F66" s="144"/>
      <c r="G66" s="120">
        <f t="shared" si="3"/>
        <v>7393318</v>
      </c>
      <c r="H66" s="127">
        <f>((D66*C66)+(H65*G65))/G66</f>
        <v>6738291.1250246447</v>
      </c>
      <c r="I66" s="161">
        <f t="shared" si="0"/>
        <v>18148.739999999998</v>
      </c>
      <c r="J66" s="125">
        <v>350000</v>
      </c>
      <c r="K66" s="124">
        <f t="shared" si="1"/>
        <v>81130.25</v>
      </c>
      <c r="L66" s="125">
        <v>80000</v>
      </c>
      <c r="M66" s="125">
        <v>170000</v>
      </c>
      <c r="N66" s="123">
        <v>109000</v>
      </c>
      <c r="O66" s="121">
        <v>0</v>
      </c>
      <c r="P66" s="121">
        <f t="shared" si="2"/>
        <v>7546570.1150246449</v>
      </c>
    </row>
    <row r="67" spans="1:16" ht="24.75">
      <c r="A67" s="116" t="s">
        <v>193</v>
      </c>
      <c r="B67" s="116">
        <v>96147</v>
      </c>
      <c r="C67" s="117">
        <v>6927000</v>
      </c>
      <c r="D67" s="144">
        <v>888640</v>
      </c>
      <c r="E67" s="158"/>
      <c r="F67" s="144"/>
      <c r="G67" s="120">
        <f t="shared" si="3"/>
        <v>8281958</v>
      </c>
      <c r="H67" s="127">
        <f t="shared" si="5"/>
        <v>6758539.266183788</v>
      </c>
      <c r="I67" s="161">
        <f t="shared" si="0"/>
        <v>18148.739999999998</v>
      </c>
      <c r="J67" s="125">
        <v>350000</v>
      </c>
      <c r="K67" s="124">
        <f t="shared" si="1"/>
        <v>81130.25</v>
      </c>
      <c r="L67" s="125">
        <v>80000</v>
      </c>
      <c r="M67" s="125">
        <v>170000</v>
      </c>
      <c r="N67" s="123">
        <v>109000</v>
      </c>
      <c r="O67" s="121">
        <v>0</v>
      </c>
      <c r="P67" s="121">
        <f t="shared" si="2"/>
        <v>7566818.2561837882</v>
      </c>
    </row>
    <row r="68" spans="1:16" ht="24.75">
      <c r="A68" s="116" t="s">
        <v>183</v>
      </c>
      <c r="B68" s="116">
        <v>96147</v>
      </c>
      <c r="C68" s="117">
        <v>6927000</v>
      </c>
      <c r="D68" s="144">
        <v>374460</v>
      </c>
      <c r="E68" s="158"/>
      <c r="F68" s="144"/>
      <c r="G68" s="120">
        <f t="shared" si="3"/>
        <v>8656418</v>
      </c>
      <c r="H68" s="127">
        <f>((D68*C68)+(H67*G67))/G68</f>
        <v>6765826.5536489747</v>
      </c>
      <c r="I68" s="161">
        <f t="shared" si="0"/>
        <v>18148.739999999998</v>
      </c>
      <c r="J68" s="125">
        <v>350000</v>
      </c>
      <c r="K68" s="124">
        <f t="shared" si="1"/>
        <v>81130.25</v>
      </c>
      <c r="L68" s="125">
        <v>80000</v>
      </c>
      <c r="M68" s="125">
        <v>170000</v>
      </c>
      <c r="N68" s="123">
        <v>109000</v>
      </c>
      <c r="O68" s="121">
        <v>0</v>
      </c>
      <c r="P68" s="121">
        <f t="shared" si="2"/>
        <v>7574105.543648975</v>
      </c>
    </row>
    <row r="69" spans="1:16" ht="24.75">
      <c r="A69" s="116" t="s">
        <v>184</v>
      </c>
      <c r="B69" s="116">
        <v>96149</v>
      </c>
      <c r="C69" s="117">
        <v>6927000</v>
      </c>
      <c r="D69" s="144">
        <v>25060</v>
      </c>
      <c r="E69" s="158"/>
      <c r="F69" s="144"/>
      <c r="G69" s="120">
        <f t="shared" si="3"/>
        <v>8681478</v>
      </c>
      <c r="H69" s="127">
        <f t="shared" si="5"/>
        <v>6766291.7977658818</v>
      </c>
      <c r="I69" s="161">
        <f t="shared" ref="I69:I132" si="6">C69*$D$1</f>
        <v>18148.739999999998</v>
      </c>
      <c r="J69" s="125">
        <v>350000</v>
      </c>
      <c r="K69" s="124">
        <f t="shared" si="1"/>
        <v>81130.25</v>
      </c>
      <c r="L69" s="125">
        <v>80000</v>
      </c>
      <c r="M69" s="125">
        <v>170000</v>
      </c>
      <c r="N69" s="123">
        <v>109000</v>
      </c>
      <c r="O69" s="121">
        <v>0</v>
      </c>
      <c r="P69" s="121">
        <f t="shared" si="2"/>
        <v>7574570.787765882</v>
      </c>
    </row>
    <row r="70" spans="1:16" ht="24.75">
      <c r="A70" s="116" t="s">
        <v>185</v>
      </c>
      <c r="B70" s="116">
        <v>96149</v>
      </c>
      <c r="C70" s="117">
        <v>6927000</v>
      </c>
      <c r="D70" s="144">
        <v>853620</v>
      </c>
      <c r="E70" s="158"/>
      <c r="F70" s="144"/>
      <c r="G70" s="120">
        <f t="shared" si="3"/>
        <v>9535098</v>
      </c>
      <c r="H70" s="127">
        <f t="shared" si="5"/>
        <v>6780679.0369522106</v>
      </c>
      <c r="I70" s="161">
        <f t="shared" si="6"/>
        <v>18148.739999999998</v>
      </c>
      <c r="J70" s="125">
        <v>350000</v>
      </c>
      <c r="K70" s="124">
        <f t="shared" si="1"/>
        <v>81130.25</v>
      </c>
      <c r="L70" s="125">
        <v>80000</v>
      </c>
      <c r="M70" s="125">
        <v>170000</v>
      </c>
      <c r="N70" s="123">
        <v>109000</v>
      </c>
      <c r="O70" s="121">
        <v>0</v>
      </c>
      <c r="P70" s="121">
        <f t="shared" ref="P70:P112" si="7">(H70+I70+J70+K70+L70+M70+N70+O70)</f>
        <v>7588958.0269522108</v>
      </c>
    </row>
    <row r="71" spans="1:16" ht="24.75">
      <c r="A71" s="116" t="s">
        <v>195</v>
      </c>
      <c r="B71" s="116">
        <v>96149</v>
      </c>
      <c r="C71" s="117">
        <v>6927000</v>
      </c>
      <c r="D71" s="144">
        <v>405440</v>
      </c>
      <c r="E71" s="158"/>
      <c r="F71" s="144"/>
      <c r="G71" s="120">
        <f t="shared" ref="G71:G112" si="8">(G70+D71)-F71</f>
        <v>9940538</v>
      </c>
      <c r="H71" s="127">
        <f t="shared" si="5"/>
        <v>6786646.9605452893</v>
      </c>
      <c r="I71" s="161">
        <f t="shared" si="6"/>
        <v>18148.739999999998</v>
      </c>
      <c r="J71" s="125">
        <v>350000</v>
      </c>
      <c r="K71" s="124">
        <f t="shared" si="1"/>
        <v>81130.25</v>
      </c>
      <c r="L71" s="125">
        <v>80000</v>
      </c>
      <c r="M71" s="125">
        <v>170000</v>
      </c>
      <c r="N71" s="123">
        <v>109000</v>
      </c>
      <c r="O71" s="121">
        <v>0</v>
      </c>
      <c r="P71" s="121">
        <f t="shared" si="7"/>
        <v>7594925.9505452896</v>
      </c>
    </row>
    <row r="72" spans="1:16" ht="24.75">
      <c r="A72" s="116" t="s">
        <v>196</v>
      </c>
      <c r="B72" s="116">
        <v>96149</v>
      </c>
      <c r="C72" s="117">
        <v>6927000</v>
      </c>
      <c r="D72" s="144">
        <v>27380</v>
      </c>
      <c r="E72" s="159"/>
      <c r="F72" s="145"/>
      <c r="G72" s="120">
        <f t="shared" si="8"/>
        <v>9967918</v>
      </c>
      <c r="H72" s="127">
        <f t="shared" si="5"/>
        <v>6787032.4840036761</v>
      </c>
      <c r="I72" s="161">
        <f t="shared" si="6"/>
        <v>18148.739999999998</v>
      </c>
      <c r="J72" s="125">
        <v>350000</v>
      </c>
      <c r="K72" s="124">
        <f t="shared" si="1"/>
        <v>81130.25</v>
      </c>
      <c r="L72" s="125">
        <v>80000</v>
      </c>
      <c r="M72" s="125">
        <v>170000</v>
      </c>
      <c r="N72" s="123">
        <v>109000</v>
      </c>
      <c r="O72" s="121">
        <v>0</v>
      </c>
      <c r="P72" s="121">
        <f t="shared" si="7"/>
        <v>7595311.4740036763</v>
      </c>
    </row>
    <row r="73" spans="1:16" ht="24.75">
      <c r="A73" s="116" t="s">
        <v>186</v>
      </c>
      <c r="B73" s="116">
        <v>96155</v>
      </c>
      <c r="C73" s="117">
        <v>7179000</v>
      </c>
      <c r="D73" s="144">
        <v>779620</v>
      </c>
      <c r="E73" s="159"/>
      <c r="F73" s="145"/>
      <c r="G73" s="120">
        <f t="shared" si="8"/>
        <v>10747538</v>
      </c>
      <c r="H73" s="127">
        <f t="shared" si="5"/>
        <v>6815465.5739654005</v>
      </c>
      <c r="I73" s="161">
        <f t="shared" si="6"/>
        <v>18808.98</v>
      </c>
      <c r="J73" s="125">
        <v>350000</v>
      </c>
      <c r="K73" s="124">
        <f t="shared" si="1"/>
        <v>81130.25</v>
      </c>
      <c r="L73" s="125">
        <v>80000</v>
      </c>
      <c r="M73" s="125">
        <v>170000</v>
      </c>
      <c r="N73" s="123">
        <v>109000</v>
      </c>
      <c r="O73" s="121">
        <v>0</v>
      </c>
      <c r="P73" s="121">
        <f t="shared" si="7"/>
        <v>7624404.8039654009</v>
      </c>
    </row>
    <row r="74" spans="1:16" ht="24.75">
      <c r="A74" s="116" t="s">
        <v>187</v>
      </c>
      <c r="B74" s="116">
        <v>96155</v>
      </c>
      <c r="C74" s="117">
        <v>7179000</v>
      </c>
      <c r="D74" s="144">
        <v>26140</v>
      </c>
      <c r="E74" s="159"/>
      <c r="F74" s="145"/>
      <c r="G74" s="120">
        <f t="shared" si="8"/>
        <v>10773678</v>
      </c>
      <c r="H74" s="127">
        <f>((D74*C74)+(H73*G73))/G74</f>
        <v>6816347.611640607</v>
      </c>
      <c r="I74" s="161">
        <f t="shared" si="6"/>
        <v>18808.98</v>
      </c>
      <c r="J74" s="125">
        <v>350000</v>
      </c>
      <c r="K74" s="124">
        <f t="shared" si="1"/>
        <v>81130.25</v>
      </c>
      <c r="L74" s="125">
        <v>80000</v>
      </c>
      <c r="M74" s="125">
        <v>170000</v>
      </c>
      <c r="N74" s="123">
        <v>109000</v>
      </c>
      <c r="O74" s="121">
        <v>0</v>
      </c>
      <c r="P74" s="121">
        <f t="shared" si="7"/>
        <v>7625286.8416406075</v>
      </c>
    </row>
    <row r="75" spans="1:16" ht="24.75">
      <c r="A75" s="116" t="s">
        <v>187</v>
      </c>
      <c r="B75" s="116">
        <v>96155</v>
      </c>
      <c r="C75" s="117">
        <v>7179000</v>
      </c>
      <c r="D75" s="144">
        <v>595540</v>
      </c>
      <c r="E75" s="159"/>
      <c r="F75" s="145"/>
      <c r="G75" s="120">
        <f>(G74+D75)-F75</f>
        <v>11369218</v>
      </c>
      <c r="H75" s="127">
        <f>((D75*C75)+(H74*G74))/G75</f>
        <v>6835343.9932179116</v>
      </c>
      <c r="I75" s="161">
        <f t="shared" si="6"/>
        <v>18808.98</v>
      </c>
      <c r="J75" s="125">
        <v>350000</v>
      </c>
      <c r="K75" s="124">
        <f t="shared" si="1"/>
        <v>81130.25</v>
      </c>
      <c r="L75" s="125">
        <v>80000</v>
      </c>
      <c r="M75" s="125">
        <v>170000</v>
      </c>
      <c r="N75" s="123">
        <v>109000</v>
      </c>
      <c r="O75" s="121">
        <v>0</v>
      </c>
      <c r="P75" s="121">
        <f t="shared" si="7"/>
        <v>7644283.223217912</v>
      </c>
    </row>
    <row r="76" spans="1:16" ht="24.75">
      <c r="A76" s="116" t="s">
        <v>188</v>
      </c>
      <c r="B76" s="116">
        <v>96155</v>
      </c>
      <c r="C76" s="117">
        <v>7179000</v>
      </c>
      <c r="D76" s="144">
        <v>727950</v>
      </c>
      <c r="E76" s="159"/>
      <c r="F76" s="145"/>
      <c r="G76" s="120">
        <f t="shared" si="8"/>
        <v>12097168</v>
      </c>
      <c r="H76" s="127">
        <f>((D76*C76)+(H75*G75))/G76</f>
        <v>6856023.5762523059</v>
      </c>
      <c r="I76" s="161">
        <f t="shared" si="6"/>
        <v>18808.98</v>
      </c>
      <c r="J76" s="125">
        <v>350000</v>
      </c>
      <c r="K76" s="124">
        <f t="shared" ref="K76:K112" si="9">2.15*$F$1</f>
        <v>81130.25</v>
      </c>
      <c r="L76" s="125">
        <v>80000</v>
      </c>
      <c r="M76" s="125">
        <v>170000</v>
      </c>
      <c r="N76" s="123">
        <v>109000</v>
      </c>
      <c r="O76" s="121">
        <v>0</v>
      </c>
      <c r="P76" s="121">
        <f t="shared" si="7"/>
        <v>7664962.8062523063</v>
      </c>
    </row>
    <row r="77" spans="1:16" ht="24.75">
      <c r="A77" s="116" t="s">
        <v>189</v>
      </c>
      <c r="B77" s="116">
        <v>96155</v>
      </c>
      <c r="C77" s="117">
        <v>7179000</v>
      </c>
      <c r="D77" s="144">
        <v>732860</v>
      </c>
      <c r="E77" s="159"/>
      <c r="F77" s="145"/>
      <c r="G77" s="120">
        <f t="shared" si="8"/>
        <v>12830028</v>
      </c>
      <c r="H77" s="127">
        <f>((H76*G76)+(D77*C77)-(H76*F77))/G77</f>
        <v>6874472.2111194888</v>
      </c>
      <c r="I77" s="161">
        <f t="shared" si="6"/>
        <v>18808.98</v>
      </c>
      <c r="J77" s="125">
        <v>350000</v>
      </c>
      <c r="K77" s="124">
        <f t="shared" si="9"/>
        <v>81130.25</v>
      </c>
      <c r="L77" s="125">
        <v>80000</v>
      </c>
      <c r="M77" s="125">
        <v>170000</v>
      </c>
      <c r="N77" s="123">
        <v>109000</v>
      </c>
      <c r="O77" s="121">
        <v>0</v>
      </c>
      <c r="P77" s="121">
        <f t="shared" si="7"/>
        <v>7683411.4411194893</v>
      </c>
    </row>
    <row r="78" spans="1:16" ht="24.75">
      <c r="A78" s="116" t="s">
        <v>214</v>
      </c>
      <c r="B78" s="116">
        <v>96155</v>
      </c>
      <c r="C78" s="117">
        <v>7179000</v>
      </c>
      <c r="D78" s="144">
        <v>502760</v>
      </c>
      <c r="E78" s="159"/>
      <c r="F78" s="145">
        <v>2834136</v>
      </c>
      <c r="G78" s="120">
        <f>(G77+D78)-F78</f>
        <v>10498652</v>
      </c>
      <c r="H78" s="127">
        <f>((H77*G77)+(D78*C78)-(H77*F78))/G78</f>
        <v>6889055.4539146181</v>
      </c>
      <c r="I78" s="161">
        <f t="shared" si="6"/>
        <v>18808.98</v>
      </c>
      <c r="J78" s="125">
        <v>350000</v>
      </c>
      <c r="K78" s="124">
        <f t="shared" si="9"/>
        <v>81130.25</v>
      </c>
      <c r="L78" s="125">
        <v>80000</v>
      </c>
      <c r="M78" s="125">
        <v>170000</v>
      </c>
      <c r="N78" s="123">
        <v>109000</v>
      </c>
      <c r="O78" s="121">
        <v>0</v>
      </c>
      <c r="P78" s="121">
        <f t="shared" si="7"/>
        <v>7697994.6839146186</v>
      </c>
    </row>
    <row r="79" spans="1:16" ht="24.75">
      <c r="A79" s="116" t="s">
        <v>215</v>
      </c>
      <c r="B79" s="116">
        <v>96155</v>
      </c>
      <c r="C79" s="117">
        <v>7179000</v>
      </c>
      <c r="D79" s="144">
        <v>853560</v>
      </c>
      <c r="E79" s="159"/>
      <c r="F79" s="145"/>
      <c r="G79" s="120">
        <f t="shared" si="8"/>
        <v>11352212</v>
      </c>
      <c r="H79" s="127">
        <f>((D79*C79)+(H78*G78))/G79</f>
        <v>6910856.0568946041</v>
      </c>
      <c r="I79" s="161">
        <f t="shared" si="6"/>
        <v>18808.98</v>
      </c>
      <c r="J79" s="125">
        <v>350000</v>
      </c>
      <c r="K79" s="124">
        <f t="shared" si="9"/>
        <v>81130.25</v>
      </c>
      <c r="L79" s="125">
        <v>80000</v>
      </c>
      <c r="M79" s="125">
        <v>170000</v>
      </c>
      <c r="N79" s="123">
        <v>109000</v>
      </c>
      <c r="O79" s="121">
        <v>0</v>
      </c>
      <c r="P79" s="121">
        <f t="shared" si="7"/>
        <v>7719795.2868946046</v>
      </c>
    </row>
    <row r="80" spans="1:16" ht="24.75">
      <c r="A80" s="116" t="s">
        <v>215</v>
      </c>
      <c r="B80" s="116">
        <v>96155</v>
      </c>
      <c r="C80" s="117">
        <v>7179000</v>
      </c>
      <c r="D80" s="144">
        <v>0</v>
      </c>
      <c r="E80" s="159"/>
      <c r="F80" s="145">
        <v>1493008</v>
      </c>
      <c r="G80" s="120">
        <f>(G79+D80)-F80</f>
        <v>9859204</v>
      </c>
      <c r="H80" s="127">
        <f>((D80*C80)+(H79*G79)-(H79*F80))/G80</f>
        <v>6910856.0568946041</v>
      </c>
      <c r="I80" s="161">
        <f t="shared" si="6"/>
        <v>18808.98</v>
      </c>
      <c r="J80" s="125">
        <v>350000</v>
      </c>
      <c r="K80" s="124">
        <f t="shared" si="9"/>
        <v>81130.25</v>
      </c>
      <c r="L80" s="125">
        <v>80000</v>
      </c>
      <c r="M80" s="125">
        <v>170000</v>
      </c>
      <c r="N80" s="123">
        <v>109000</v>
      </c>
      <c r="O80" s="121">
        <v>0</v>
      </c>
      <c r="P80" s="121">
        <f t="shared" si="7"/>
        <v>7719795.2868946046</v>
      </c>
    </row>
    <row r="81" spans="1:16" ht="24.75">
      <c r="A81" s="116" t="s">
        <v>216</v>
      </c>
      <c r="B81" s="116">
        <v>96155</v>
      </c>
      <c r="C81" s="117">
        <v>7179000</v>
      </c>
      <c r="D81" s="144">
        <v>701860</v>
      </c>
      <c r="E81" s="159"/>
      <c r="F81" s="145"/>
      <c r="G81" s="120">
        <f t="shared" si="8"/>
        <v>10561064</v>
      </c>
      <c r="H81" s="127">
        <f>((D81*C81)+(H80*G80))/G81</f>
        <v>6928676.1844790922</v>
      </c>
      <c r="I81" s="161">
        <f t="shared" si="6"/>
        <v>18808.98</v>
      </c>
      <c r="J81" s="125">
        <v>350000</v>
      </c>
      <c r="K81" s="124">
        <f t="shared" si="9"/>
        <v>81130.25</v>
      </c>
      <c r="L81" s="125">
        <v>80000</v>
      </c>
      <c r="M81" s="125">
        <v>170000</v>
      </c>
      <c r="N81" s="123">
        <v>109000</v>
      </c>
      <c r="O81" s="121">
        <v>0</v>
      </c>
      <c r="P81" s="121">
        <f t="shared" si="7"/>
        <v>7737615.4144790927</v>
      </c>
    </row>
    <row r="82" spans="1:16" ht="24.75">
      <c r="A82" s="116" t="s">
        <v>217</v>
      </c>
      <c r="B82" s="116">
        <v>96155</v>
      </c>
      <c r="C82" s="117">
        <v>7179000</v>
      </c>
      <c r="D82" s="144">
        <v>790220</v>
      </c>
      <c r="E82" s="159"/>
      <c r="F82" s="145"/>
      <c r="G82" s="120">
        <f t="shared" si="8"/>
        <v>11351284</v>
      </c>
      <c r="H82" s="127">
        <f>((D82*C82)+(H81*G81))/G82</f>
        <v>6946102.4849311765</v>
      </c>
      <c r="I82" s="161">
        <f t="shared" si="6"/>
        <v>18808.98</v>
      </c>
      <c r="J82" s="125">
        <v>350000</v>
      </c>
      <c r="K82" s="124">
        <f t="shared" si="9"/>
        <v>81130.25</v>
      </c>
      <c r="L82" s="125">
        <v>80000</v>
      </c>
      <c r="M82" s="125">
        <v>170000</v>
      </c>
      <c r="N82" s="123">
        <v>109000</v>
      </c>
      <c r="O82" s="121">
        <v>0</v>
      </c>
      <c r="P82" s="121">
        <f t="shared" si="7"/>
        <v>7755041.714931177</v>
      </c>
    </row>
    <row r="83" spans="1:16" ht="24.75">
      <c r="A83" s="116" t="s">
        <v>218</v>
      </c>
      <c r="B83" s="116">
        <v>96155</v>
      </c>
      <c r="C83" s="117">
        <v>7179000</v>
      </c>
      <c r="D83" s="144">
        <v>405300</v>
      </c>
      <c r="E83" s="159"/>
      <c r="F83" s="145"/>
      <c r="G83" s="120">
        <f t="shared" si="8"/>
        <v>11756584</v>
      </c>
      <c r="H83" s="127">
        <f>((D83*C83)+(H82*G82))/G83</f>
        <v>6954131.4636598099</v>
      </c>
      <c r="I83" s="161">
        <f t="shared" si="6"/>
        <v>18808.98</v>
      </c>
      <c r="J83" s="125">
        <v>350000</v>
      </c>
      <c r="K83" s="124">
        <f t="shared" si="9"/>
        <v>81130.25</v>
      </c>
      <c r="L83" s="125">
        <v>80000</v>
      </c>
      <c r="M83" s="125">
        <v>170000</v>
      </c>
      <c r="N83" s="123">
        <v>109000</v>
      </c>
      <c r="O83" s="121">
        <v>0</v>
      </c>
      <c r="P83" s="121">
        <f t="shared" si="7"/>
        <v>7763070.6936598103</v>
      </c>
    </row>
    <row r="84" spans="1:16" ht="24.75">
      <c r="A84" s="116" t="s">
        <v>219</v>
      </c>
      <c r="B84" s="116">
        <v>96155</v>
      </c>
      <c r="C84" s="117">
        <v>7179000</v>
      </c>
      <c r="D84" s="144">
        <v>151140</v>
      </c>
      <c r="E84" s="159"/>
      <c r="F84" s="145"/>
      <c r="G84" s="120">
        <f t="shared" si="8"/>
        <v>11907724</v>
      </c>
      <c r="H84" s="127">
        <f>((H83*G83)+(D84*C84)-(H83*F84))/G84</f>
        <v>6956985.630466368</v>
      </c>
      <c r="I84" s="161">
        <f t="shared" si="6"/>
        <v>18808.98</v>
      </c>
      <c r="J84" s="125">
        <v>350000</v>
      </c>
      <c r="K84" s="124">
        <f t="shared" si="9"/>
        <v>81130.25</v>
      </c>
      <c r="L84" s="125">
        <v>80000</v>
      </c>
      <c r="M84" s="125">
        <v>170000</v>
      </c>
      <c r="N84" s="123">
        <v>109000</v>
      </c>
      <c r="O84" s="121">
        <v>0</v>
      </c>
      <c r="P84" s="121">
        <f t="shared" si="7"/>
        <v>7765924.8604663685</v>
      </c>
    </row>
    <row r="85" spans="1:16" ht="24.75">
      <c r="A85" s="116" t="s">
        <v>220</v>
      </c>
      <c r="B85" s="116">
        <v>96155</v>
      </c>
      <c r="C85" s="117">
        <v>7179000</v>
      </c>
      <c r="D85" s="144">
        <v>477260</v>
      </c>
      <c r="E85" s="159"/>
      <c r="F85" s="145"/>
      <c r="G85" s="120">
        <f t="shared" si="8"/>
        <v>12384984</v>
      </c>
      <c r="H85" s="127">
        <f>((D85*C85)+(H84*G84))/G85</f>
        <v>6965541.0374013809</v>
      </c>
      <c r="I85" s="161">
        <f t="shared" si="6"/>
        <v>18808.98</v>
      </c>
      <c r="J85" s="125">
        <v>350000</v>
      </c>
      <c r="K85" s="124">
        <f t="shared" si="9"/>
        <v>81130.25</v>
      </c>
      <c r="L85" s="125">
        <v>80000</v>
      </c>
      <c r="M85" s="125">
        <v>170000</v>
      </c>
      <c r="N85" s="123">
        <v>109000</v>
      </c>
      <c r="O85" s="121">
        <v>0</v>
      </c>
      <c r="P85" s="121">
        <f t="shared" si="7"/>
        <v>7774480.2674013814</v>
      </c>
    </row>
    <row r="86" spans="1:16" ht="24.75">
      <c r="A86" s="116" t="s">
        <v>221</v>
      </c>
      <c r="B86" s="116">
        <v>96155</v>
      </c>
      <c r="C86" s="117">
        <v>7179000</v>
      </c>
      <c r="D86" s="144">
        <v>750160</v>
      </c>
      <c r="E86" s="159"/>
      <c r="F86" s="145">
        <v>2755317</v>
      </c>
      <c r="G86" s="120">
        <f t="shared" si="8"/>
        <v>10379827</v>
      </c>
      <c r="H86" s="127">
        <f>((H85*G85)+(D86*C86)-(F86*H85))/G86</f>
        <v>6980967.9202755345</v>
      </c>
      <c r="I86" s="161">
        <f t="shared" si="6"/>
        <v>18808.98</v>
      </c>
      <c r="J86" s="125">
        <v>350000</v>
      </c>
      <c r="K86" s="124">
        <f t="shared" si="9"/>
        <v>81130.25</v>
      </c>
      <c r="L86" s="125">
        <v>80000</v>
      </c>
      <c r="M86" s="125">
        <v>170000</v>
      </c>
      <c r="N86" s="123">
        <v>109000</v>
      </c>
      <c r="O86" s="121">
        <v>0</v>
      </c>
      <c r="P86" s="121">
        <f t="shared" si="7"/>
        <v>7789907.150275535</v>
      </c>
    </row>
    <row r="87" spans="1:16" ht="24.75">
      <c r="A87" s="116" t="s">
        <v>221</v>
      </c>
      <c r="B87" s="116">
        <v>96157</v>
      </c>
      <c r="C87" s="117">
        <v>7458000</v>
      </c>
      <c r="D87" s="144">
        <v>506390</v>
      </c>
      <c r="E87" s="159"/>
      <c r="F87" s="145"/>
      <c r="G87" s="120">
        <f t="shared" si="8"/>
        <v>10886217</v>
      </c>
      <c r="H87" s="127">
        <f>((D87*C87)+(H86*G86))/G87</f>
        <v>7003157.8394046202</v>
      </c>
      <c r="I87" s="161">
        <f t="shared" si="6"/>
        <v>19539.96</v>
      </c>
      <c r="J87" s="125">
        <v>350000</v>
      </c>
      <c r="K87" s="124">
        <f t="shared" si="9"/>
        <v>81130.25</v>
      </c>
      <c r="L87" s="125">
        <v>80000</v>
      </c>
      <c r="M87" s="125">
        <v>170000</v>
      </c>
      <c r="N87" s="123">
        <v>109000</v>
      </c>
      <c r="O87" s="121">
        <v>0</v>
      </c>
      <c r="P87" s="121">
        <f t="shared" si="7"/>
        <v>7812828.0494046202</v>
      </c>
    </row>
    <row r="88" spans="1:16" ht="24.75">
      <c r="A88" s="116" t="s">
        <v>222</v>
      </c>
      <c r="B88" s="116">
        <v>96157</v>
      </c>
      <c r="C88" s="117">
        <v>7458000</v>
      </c>
      <c r="D88" s="144">
        <v>1114110</v>
      </c>
      <c r="E88" s="159"/>
      <c r="F88" s="145"/>
      <c r="G88" s="120">
        <f t="shared" si="8"/>
        <v>12000327</v>
      </c>
      <c r="H88" s="127">
        <f>((D88*C88)+(H87*G87))/G88</f>
        <v>7045385.3719994333</v>
      </c>
      <c r="I88" s="161">
        <f t="shared" si="6"/>
        <v>19539.96</v>
      </c>
      <c r="J88" s="125">
        <v>350000</v>
      </c>
      <c r="K88" s="124">
        <f t="shared" si="9"/>
        <v>81130.25</v>
      </c>
      <c r="L88" s="125">
        <v>80000</v>
      </c>
      <c r="M88" s="125">
        <v>170000</v>
      </c>
      <c r="N88" s="123">
        <v>109000</v>
      </c>
      <c r="O88" s="121">
        <v>0</v>
      </c>
      <c r="P88" s="121">
        <f t="shared" si="7"/>
        <v>7855055.5819994332</v>
      </c>
    </row>
    <row r="89" spans="1:16" ht="24.75">
      <c r="A89" s="116" t="s">
        <v>223</v>
      </c>
      <c r="B89" s="116">
        <v>96157</v>
      </c>
      <c r="C89" s="117">
        <v>7458000</v>
      </c>
      <c r="D89" s="144">
        <v>127270</v>
      </c>
      <c r="E89" s="159"/>
      <c r="F89" s="145">
        <v>1402644</v>
      </c>
      <c r="G89" s="120">
        <f>(G88+D89)-F89</f>
        <v>10724953</v>
      </c>
      <c r="H89" s="127">
        <f>((D89*C89)+(H88*G88)-(H88*F89))/G89</f>
        <v>7050281.7537090434</v>
      </c>
      <c r="I89" s="161">
        <f t="shared" si="6"/>
        <v>19539.96</v>
      </c>
      <c r="J89" s="125">
        <v>350000</v>
      </c>
      <c r="K89" s="124">
        <f t="shared" si="9"/>
        <v>81130.25</v>
      </c>
      <c r="L89" s="125">
        <v>80000</v>
      </c>
      <c r="M89" s="125">
        <v>170000</v>
      </c>
      <c r="N89" s="123">
        <v>109000</v>
      </c>
      <c r="O89" s="121">
        <v>0</v>
      </c>
      <c r="P89" s="121">
        <f t="shared" si="7"/>
        <v>7859951.9637090433</v>
      </c>
    </row>
    <row r="90" spans="1:16" ht="24.75">
      <c r="A90" s="116" t="s">
        <v>235</v>
      </c>
      <c r="B90" s="116">
        <v>96155</v>
      </c>
      <c r="C90" s="117">
        <v>7179000</v>
      </c>
      <c r="D90" s="145">
        <v>434370</v>
      </c>
      <c r="E90" s="158"/>
      <c r="F90" s="144"/>
      <c r="G90" s="120">
        <f t="shared" si="8"/>
        <v>11159323</v>
      </c>
      <c r="H90" s="127">
        <f>((D90*C90)+(H89*G89))/G90</f>
        <v>7055292.0347665409</v>
      </c>
      <c r="I90" s="161">
        <f t="shared" si="6"/>
        <v>18808.98</v>
      </c>
      <c r="J90" s="125">
        <v>350000</v>
      </c>
      <c r="K90" s="124">
        <f t="shared" si="9"/>
        <v>81130.25</v>
      </c>
      <c r="L90" s="125">
        <v>80000</v>
      </c>
      <c r="M90" s="125">
        <v>170000</v>
      </c>
      <c r="N90" s="123">
        <v>109000</v>
      </c>
      <c r="O90" s="121">
        <v>0</v>
      </c>
      <c r="P90" s="121">
        <f t="shared" si="7"/>
        <v>7864231.2647665413</v>
      </c>
    </row>
    <row r="91" spans="1:16" ht="24.75">
      <c r="A91" s="116" t="s">
        <v>236</v>
      </c>
      <c r="B91" s="116">
        <v>96155</v>
      </c>
      <c r="C91" s="117">
        <v>7179000</v>
      </c>
      <c r="D91" s="145">
        <v>841180</v>
      </c>
      <c r="E91" s="159"/>
      <c r="F91" s="145"/>
      <c r="G91" s="120">
        <f t="shared" si="8"/>
        <v>12000503</v>
      </c>
      <c r="H91" s="127">
        <f>((H90*G90)+(D91*C91)-(F91*H90))/G91</f>
        <v>7063963.3934750119</v>
      </c>
      <c r="I91" s="161">
        <f t="shared" si="6"/>
        <v>18808.98</v>
      </c>
      <c r="J91" s="125">
        <v>350000</v>
      </c>
      <c r="K91" s="124">
        <f t="shared" si="9"/>
        <v>81130.25</v>
      </c>
      <c r="L91" s="125">
        <v>80000</v>
      </c>
      <c r="M91" s="125">
        <v>170000</v>
      </c>
      <c r="N91" s="123">
        <v>109000</v>
      </c>
      <c r="O91" s="121">
        <v>0</v>
      </c>
      <c r="P91" s="121">
        <f t="shared" si="7"/>
        <v>7872902.6234750124</v>
      </c>
    </row>
    <row r="92" spans="1:16" ht="24.75">
      <c r="A92" s="116" t="s">
        <v>237</v>
      </c>
      <c r="B92" s="116">
        <v>96155</v>
      </c>
      <c r="C92" s="117">
        <v>7179000</v>
      </c>
      <c r="D92" s="145">
        <v>0</v>
      </c>
      <c r="E92" s="158"/>
      <c r="F92" s="144">
        <v>1064261</v>
      </c>
      <c r="G92" s="120">
        <f t="shared" si="8"/>
        <v>10936242</v>
      </c>
      <c r="H92" s="127">
        <f>((D92*C92)+(H91*G91)-(H91*F92))/G92</f>
        <v>7063963.3934750119</v>
      </c>
      <c r="I92" s="161">
        <f t="shared" si="6"/>
        <v>18808.98</v>
      </c>
      <c r="J92" s="125">
        <v>350000</v>
      </c>
      <c r="K92" s="124">
        <f t="shared" si="9"/>
        <v>81130.25</v>
      </c>
      <c r="L92" s="125">
        <v>80000</v>
      </c>
      <c r="M92" s="125">
        <v>170000</v>
      </c>
      <c r="N92" s="123">
        <v>109000</v>
      </c>
      <c r="O92" s="121">
        <v>0</v>
      </c>
      <c r="P92" s="121">
        <f t="shared" si="7"/>
        <v>7872902.6234750124</v>
      </c>
    </row>
    <row r="93" spans="1:16" ht="24.75">
      <c r="A93" s="116" t="s">
        <v>238</v>
      </c>
      <c r="B93" s="116">
        <v>96155</v>
      </c>
      <c r="C93" s="117">
        <v>7179000</v>
      </c>
      <c r="D93" s="145">
        <v>0</v>
      </c>
      <c r="E93" s="158"/>
      <c r="F93" s="144"/>
      <c r="G93" s="120">
        <f t="shared" si="8"/>
        <v>10936242</v>
      </c>
      <c r="H93" s="127">
        <f>((D93*C93)+(H92*G92))/G93</f>
        <v>7063963.3934750119</v>
      </c>
      <c r="I93" s="161">
        <f t="shared" si="6"/>
        <v>18808.98</v>
      </c>
      <c r="J93" s="125">
        <v>350000</v>
      </c>
      <c r="K93" s="124">
        <f t="shared" si="9"/>
        <v>81130.25</v>
      </c>
      <c r="L93" s="125">
        <v>80000</v>
      </c>
      <c r="M93" s="125">
        <v>170000</v>
      </c>
      <c r="N93" s="123">
        <v>109000</v>
      </c>
      <c r="O93" s="121">
        <v>0</v>
      </c>
      <c r="P93" s="121">
        <f t="shared" si="7"/>
        <v>7872902.6234750124</v>
      </c>
    </row>
    <row r="94" spans="1:16" ht="24.75">
      <c r="A94" s="116" t="s">
        <v>239</v>
      </c>
      <c r="B94" s="116">
        <v>96155</v>
      </c>
      <c r="C94" s="117">
        <v>7179000</v>
      </c>
      <c r="D94" s="145">
        <v>0</v>
      </c>
      <c r="E94" s="158"/>
      <c r="F94" s="144"/>
      <c r="G94" s="120">
        <f t="shared" si="8"/>
        <v>10936242</v>
      </c>
      <c r="H94" s="127">
        <f>((D94*C94)+(H93*G93))/G94</f>
        <v>7063963.3934750119</v>
      </c>
      <c r="I94" s="161">
        <f t="shared" si="6"/>
        <v>18808.98</v>
      </c>
      <c r="J94" s="125">
        <v>350000</v>
      </c>
      <c r="K94" s="124">
        <f t="shared" si="9"/>
        <v>81130.25</v>
      </c>
      <c r="L94" s="125">
        <v>80000</v>
      </c>
      <c r="M94" s="125">
        <v>170000</v>
      </c>
      <c r="N94" s="123">
        <v>109000</v>
      </c>
      <c r="O94" s="121">
        <v>0</v>
      </c>
      <c r="P94" s="121">
        <f t="shared" si="7"/>
        <v>7872902.6234750124</v>
      </c>
    </row>
    <row r="95" spans="1:16" ht="24.75">
      <c r="A95" s="116" t="s">
        <v>240</v>
      </c>
      <c r="B95" s="116">
        <v>96155</v>
      </c>
      <c r="C95" s="117">
        <v>7179000</v>
      </c>
      <c r="D95" s="145">
        <v>0</v>
      </c>
      <c r="E95" s="158"/>
      <c r="F95" s="144"/>
      <c r="G95" s="120">
        <f t="shared" si="8"/>
        <v>10936242</v>
      </c>
      <c r="H95" s="127">
        <f>((D95*C95)+(H94*G94))/G95</f>
        <v>7063963.3934750119</v>
      </c>
      <c r="I95" s="161">
        <f t="shared" si="6"/>
        <v>18808.98</v>
      </c>
      <c r="J95" s="125">
        <v>350000</v>
      </c>
      <c r="K95" s="124">
        <f t="shared" si="9"/>
        <v>81130.25</v>
      </c>
      <c r="L95" s="125">
        <v>80000</v>
      </c>
      <c r="M95" s="125">
        <v>170000</v>
      </c>
      <c r="N95" s="123">
        <v>109000</v>
      </c>
      <c r="O95" s="121">
        <v>0</v>
      </c>
      <c r="P95" s="121">
        <f t="shared" si="7"/>
        <v>7872902.6234750124</v>
      </c>
    </row>
    <row r="96" spans="1:16" ht="24.75">
      <c r="A96" s="116" t="s">
        <v>241</v>
      </c>
      <c r="B96" s="116">
        <v>96155</v>
      </c>
      <c r="C96" s="117">
        <v>7179000</v>
      </c>
      <c r="D96" s="145">
        <v>0</v>
      </c>
      <c r="E96" s="158"/>
      <c r="F96" s="144"/>
      <c r="G96" s="120">
        <f t="shared" si="8"/>
        <v>10936242</v>
      </c>
      <c r="H96" s="127">
        <f>((D96*C96)+(H95*G95))/G96</f>
        <v>7063963.3934750119</v>
      </c>
      <c r="I96" s="161">
        <f t="shared" si="6"/>
        <v>18808.98</v>
      </c>
      <c r="J96" s="125">
        <v>350000</v>
      </c>
      <c r="K96" s="124">
        <f t="shared" si="9"/>
        <v>81130.25</v>
      </c>
      <c r="L96" s="125">
        <v>80000</v>
      </c>
      <c r="M96" s="125">
        <v>170000</v>
      </c>
      <c r="N96" s="123">
        <v>109000</v>
      </c>
      <c r="O96" s="121">
        <v>0</v>
      </c>
      <c r="P96" s="121">
        <f t="shared" si="7"/>
        <v>7872902.6234750124</v>
      </c>
    </row>
    <row r="97" spans="1:16" ht="24.75">
      <c r="A97" s="116" t="s">
        <v>242</v>
      </c>
      <c r="B97" s="116">
        <v>96155</v>
      </c>
      <c r="C97" s="117">
        <v>7179000</v>
      </c>
      <c r="D97" s="145">
        <v>0</v>
      </c>
      <c r="E97" s="158"/>
      <c r="F97" s="144"/>
      <c r="G97" s="120">
        <f t="shared" si="8"/>
        <v>10936242</v>
      </c>
      <c r="H97" s="127">
        <f>((D97*C97)+(H96*G96))/G97</f>
        <v>7063963.3934750119</v>
      </c>
      <c r="I97" s="161">
        <f t="shared" si="6"/>
        <v>18808.98</v>
      </c>
      <c r="J97" s="125">
        <v>350000</v>
      </c>
      <c r="K97" s="124">
        <f t="shared" si="9"/>
        <v>81130.25</v>
      </c>
      <c r="L97" s="125">
        <v>80000</v>
      </c>
      <c r="M97" s="125">
        <v>170000</v>
      </c>
      <c r="N97" s="123">
        <v>109000</v>
      </c>
      <c r="O97" s="121">
        <v>0</v>
      </c>
      <c r="P97" s="121">
        <f t="shared" si="7"/>
        <v>7872902.6234750124</v>
      </c>
    </row>
    <row r="98" spans="1:16" ht="24.75">
      <c r="A98" s="116" t="s">
        <v>243</v>
      </c>
      <c r="B98" s="116">
        <v>96155</v>
      </c>
      <c r="C98" s="117">
        <v>7179000</v>
      </c>
      <c r="D98" s="145">
        <v>0</v>
      </c>
      <c r="E98" s="158"/>
      <c r="F98" s="144"/>
      <c r="G98" s="120">
        <f t="shared" si="8"/>
        <v>10936242</v>
      </c>
      <c r="H98" s="127">
        <f>((H97*G97)+(D98*C98)-(F98*H97))/G98</f>
        <v>7063963.3934750119</v>
      </c>
      <c r="I98" s="161">
        <f t="shared" si="6"/>
        <v>18808.98</v>
      </c>
      <c r="J98" s="125">
        <v>350000</v>
      </c>
      <c r="K98" s="124">
        <f t="shared" si="9"/>
        <v>81130.25</v>
      </c>
      <c r="L98" s="125">
        <v>80000</v>
      </c>
      <c r="M98" s="125">
        <v>170000</v>
      </c>
      <c r="N98" s="123">
        <v>109000</v>
      </c>
      <c r="O98" s="121">
        <v>0</v>
      </c>
      <c r="P98" s="121">
        <f t="shared" si="7"/>
        <v>7872902.6234750124</v>
      </c>
    </row>
    <row r="99" spans="1:16" ht="24.75">
      <c r="A99" s="116" t="s">
        <v>243</v>
      </c>
      <c r="B99" s="116">
        <v>96155</v>
      </c>
      <c r="C99" s="117">
        <v>7179000</v>
      </c>
      <c r="D99" s="145">
        <v>0</v>
      </c>
      <c r="E99" s="158"/>
      <c r="F99" s="144">
        <v>1050067</v>
      </c>
      <c r="G99" s="120">
        <f t="shared" si="8"/>
        <v>9886175</v>
      </c>
      <c r="H99" s="127">
        <f>((H98*G98)+(D99*C99)-(F99*H98))/G99</f>
        <v>7063963.3934750119</v>
      </c>
      <c r="I99" s="161">
        <f t="shared" si="6"/>
        <v>18808.98</v>
      </c>
      <c r="J99" s="125">
        <v>350000</v>
      </c>
      <c r="K99" s="124">
        <f t="shared" si="9"/>
        <v>81130.25</v>
      </c>
      <c r="L99" s="125">
        <v>80000</v>
      </c>
      <c r="M99" s="125">
        <v>170000</v>
      </c>
      <c r="N99" s="123">
        <v>109000</v>
      </c>
      <c r="O99" s="121">
        <v>0</v>
      </c>
      <c r="P99" s="121">
        <f t="shared" si="7"/>
        <v>7872902.6234750124</v>
      </c>
    </row>
    <row r="100" spans="1:16" ht="24.75">
      <c r="A100" s="116" t="s">
        <v>243</v>
      </c>
      <c r="B100" s="116">
        <v>96155</v>
      </c>
      <c r="C100" s="117">
        <v>7179000</v>
      </c>
      <c r="D100" s="145">
        <v>0</v>
      </c>
      <c r="E100" s="158"/>
      <c r="F100" s="144">
        <v>4097271</v>
      </c>
      <c r="G100" s="120">
        <f>(G99+D100)-F100</f>
        <v>5788904</v>
      </c>
      <c r="H100" s="127">
        <f>((H99*G99)+(D100*C100)-(F100*H99))/G100</f>
        <v>7063963.3934750129</v>
      </c>
      <c r="I100" s="161">
        <f t="shared" si="6"/>
        <v>18808.98</v>
      </c>
      <c r="J100" s="125">
        <v>350000</v>
      </c>
      <c r="K100" s="124">
        <f t="shared" si="9"/>
        <v>81130.25</v>
      </c>
      <c r="L100" s="125">
        <v>80000</v>
      </c>
      <c r="M100" s="125">
        <v>170000</v>
      </c>
      <c r="N100" s="123">
        <v>109000</v>
      </c>
      <c r="O100" s="121">
        <v>0</v>
      </c>
      <c r="P100" s="121">
        <f t="shared" si="7"/>
        <v>7872902.6234750133</v>
      </c>
    </row>
    <row r="101" spans="1:16" ht="24.75">
      <c r="A101" s="116" t="s">
        <v>244</v>
      </c>
      <c r="B101" s="116">
        <v>96198</v>
      </c>
      <c r="C101" s="117">
        <v>7296000</v>
      </c>
      <c r="D101" s="145">
        <v>102650</v>
      </c>
      <c r="E101" s="158"/>
      <c r="F101" s="144"/>
      <c r="G101" s="120">
        <f t="shared" si="8"/>
        <v>5891554</v>
      </c>
      <c r="H101" s="127">
        <f>((H100*G100)+(D101*C101))/G101</f>
        <v>7068006.2245616484</v>
      </c>
      <c r="I101" s="161">
        <f t="shared" si="6"/>
        <v>19115.52</v>
      </c>
      <c r="J101" s="125">
        <v>350000</v>
      </c>
      <c r="K101" s="124">
        <f t="shared" si="9"/>
        <v>81130.25</v>
      </c>
      <c r="L101" s="125">
        <v>80000</v>
      </c>
      <c r="M101" s="125">
        <v>170000</v>
      </c>
      <c r="N101" s="123">
        <v>109000</v>
      </c>
      <c r="O101" s="121">
        <v>0</v>
      </c>
      <c r="P101" s="121">
        <f t="shared" si="7"/>
        <v>7877251.994561648</v>
      </c>
    </row>
    <row r="102" spans="1:16" ht="24.75">
      <c r="A102" s="116" t="s">
        <v>245</v>
      </c>
      <c r="B102" s="116">
        <v>96198</v>
      </c>
      <c r="C102" s="117">
        <v>7296000</v>
      </c>
      <c r="D102" s="145">
        <v>399270</v>
      </c>
      <c r="E102" s="158"/>
      <c r="F102" s="144"/>
      <c r="G102" s="120">
        <f t="shared" si="8"/>
        <v>6290824</v>
      </c>
      <c r="H102" s="127">
        <f>((H101*G101)+(D102*C102)-(F102*H101))/G102</f>
        <v>7082476.6778312474</v>
      </c>
      <c r="I102" s="161">
        <f t="shared" si="6"/>
        <v>19115.52</v>
      </c>
      <c r="J102" s="125">
        <v>350000</v>
      </c>
      <c r="K102" s="124">
        <f t="shared" si="9"/>
        <v>81130.25</v>
      </c>
      <c r="L102" s="125">
        <v>80000</v>
      </c>
      <c r="M102" s="125">
        <v>170000</v>
      </c>
      <c r="N102" s="123">
        <v>109000</v>
      </c>
      <c r="O102" s="121">
        <v>0</v>
      </c>
      <c r="P102" s="121">
        <f t="shared" si="7"/>
        <v>7891722.447831247</v>
      </c>
    </row>
    <row r="103" spans="1:16" ht="24.75">
      <c r="A103" s="116" t="s">
        <v>256</v>
      </c>
      <c r="B103" s="116">
        <v>96198</v>
      </c>
      <c r="C103" s="117">
        <v>7296000</v>
      </c>
      <c r="D103" s="145">
        <v>0</v>
      </c>
      <c r="E103" s="158"/>
      <c r="F103" s="144">
        <v>2498556</v>
      </c>
      <c r="G103" s="120">
        <f t="shared" si="8"/>
        <v>3792268</v>
      </c>
      <c r="H103" s="127">
        <f>((H102*G102)+(D103*C103)-(F103*H102))/G103</f>
        <v>7082476.6778312465</v>
      </c>
      <c r="I103" s="161">
        <f t="shared" si="6"/>
        <v>19115.52</v>
      </c>
      <c r="J103" s="125">
        <v>350000</v>
      </c>
      <c r="K103" s="124">
        <f t="shared" si="9"/>
        <v>81130.25</v>
      </c>
      <c r="L103" s="125">
        <v>80000</v>
      </c>
      <c r="M103" s="125">
        <v>170000</v>
      </c>
      <c r="N103" s="123">
        <v>109000</v>
      </c>
      <c r="O103" s="121">
        <v>0</v>
      </c>
      <c r="P103" s="121">
        <f t="shared" si="7"/>
        <v>7891722.4478312461</v>
      </c>
    </row>
    <row r="104" spans="1:16" ht="24.75">
      <c r="A104" s="116" t="s">
        <v>246</v>
      </c>
      <c r="B104" s="116">
        <v>96261</v>
      </c>
      <c r="C104" s="117">
        <v>7292000</v>
      </c>
      <c r="D104" s="145">
        <v>877070</v>
      </c>
      <c r="E104" s="158"/>
      <c r="F104" s="144"/>
      <c r="G104" s="120">
        <f t="shared" si="8"/>
        <v>4669338</v>
      </c>
      <c r="H104" s="127">
        <f>((D104*C104)+(H103*G103))/G104</f>
        <v>7121832.7107795039</v>
      </c>
      <c r="I104" s="161">
        <f t="shared" si="6"/>
        <v>19105.04</v>
      </c>
      <c r="J104" s="125">
        <v>350000</v>
      </c>
      <c r="K104" s="124">
        <f t="shared" si="9"/>
        <v>81130.25</v>
      </c>
      <c r="L104" s="125">
        <v>80000</v>
      </c>
      <c r="M104" s="125">
        <v>170000</v>
      </c>
      <c r="N104" s="123">
        <v>109000</v>
      </c>
      <c r="O104" s="121">
        <v>0</v>
      </c>
      <c r="P104" s="121">
        <f t="shared" si="7"/>
        <v>7931068.000779504</v>
      </c>
    </row>
    <row r="105" spans="1:16" ht="24.75">
      <c r="A105" s="116" t="s">
        <v>247</v>
      </c>
      <c r="B105" s="116">
        <v>96261</v>
      </c>
      <c r="C105" s="117">
        <v>7292000</v>
      </c>
      <c r="D105" s="145">
        <v>665040</v>
      </c>
      <c r="E105" s="158"/>
      <c r="F105" s="144"/>
      <c r="G105" s="120">
        <f t="shared" si="8"/>
        <v>5334378</v>
      </c>
      <c r="H105" s="127">
        <f>((D105*C105)+(H104*G104))/G105</f>
        <v>7143047.5654491959</v>
      </c>
      <c r="I105" s="161">
        <f t="shared" si="6"/>
        <v>19105.04</v>
      </c>
      <c r="J105" s="125">
        <v>350000</v>
      </c>
      <c r="K105" s="124">
        <f t="shared" si="9"/>
        <v>81130.25</v>
      </c>
      <c r="L105" s="125">
        <v>80000</v>
      </c>
      <c r="M105" s="125">
        <v>170000</v>
      </c>
      <c r="N105" s="123">
        <v>109000</v>
      </c>
      <c r="O105" s="121">
        <v>0</v>
      </c>
      <c r="P105" s="121">
        <f t="shared" si="7"/>
        <v>7952282.855449196</v>
      </c>
    </row>
    <row r="106" spans="1:16" ht="24.75">
      <c r="A106" s="116" t="s">
        <v>248</v>
      </c>
      <c r="B106" s="116">
        <v>96261</v>
      </c>
      <c r="C106" s="117">
        <v>7292000</v>
      </c>
      <c r="D106" s="145">
        <v>435590</v>
      </c>
      <c r="E106" s="158"/>
      <c r="F106" s="144"/>
      <c r="G106" s="120">
        <f t="shared" si="8"/>
        <v>5769968</v>
      </c>
      <c r="H106" s="127">
        <f>((H105*G105)+(D106*C106)-(F106*H105))/G106</f>
        <v>7154292.3749465765</v>
      </c>
      <c r="I106" s="161">
        <f t="shared" si="6"/>
        <v>19105.04</v>
      </c>
      <c r="J106" s="125">
        <v>350000</v>
      </c>
      <c r="K106" s="124">
        <f t="shared" si="9"/>
        <v>81130.25</v>
      </c>
      <c r="L106" s="125">
        <v>80000</v>
      </c>
      <c r="M106" s="125">
        <v>170000</v>
      </c>
      <c r="N106" s="123">
        <v>109000</v>
      </c>
      <c r="O106" s="121">
        <v>0</v>
      </c>
      <c r="P106" s="121">
        <f t="shared" si="7"/>
        <v>7963527.6649465766</v>
      </c>
    </row>
    <row r="107" spans="1:16" ht="24.75">
      <c r="A107" s="116" t="s">
        <v>249</v>
      </c>
      <c r="B107" s="116">
        <v>96261</v>
      </c>
      <c r="C107" s="117">
        <v>7292000</v>
      </c>
      <c r="D107" s="145">
        <v>280390</v>
      </c>
      <c r="E107" s="158"/>
      <c r="F107" s="144">
        <v>975499</v>
      </c>
      <c r="G107" s="120">
        <f t="shared" si="8"/>
        <v>5074859</v>
      </c>
      <c r="H107" s="127">
        <f>((D107*C107)+(H106*G106)-(H106*F107))/G107</f>
        <v>7161900.8308640188</v>
      </c>
      <c r="I107" s="161">
        <f t="shared" si="6"/>
        <v>19105.04</v>
      </c>
      <c r="J107" s="125">
        <v>350000</v>
      </c>
      <c r="K107" s="124">
        <f t="shared" si="9"/>
        <v>81130.25</v>
      </c>
      <c r="L107" s="125">
        <v>80000</v>
      </c>
      <c r="M107" s="125">
        <v>170000</v>
      </c>
      <c r="N107" s="123">
        <v>109000</v>
      </c>
      <c r="O107" s="121">
        <v>0</v>
      </c>
      <c r="P107" s="121">
        <f t="shared" si="7"/>
        <v>7971136.1208640188</v>
      </c>
    </row>
    <row r="108" spans="1:16" ht="24.75">
      <c r="A108" s="116" t="s">
        <v>250</v>
      </c>
      <c r="B108" s="116">
        <v>96261</v>
      </c>
      <c r="C108" s="117">
        <v>7292000</v>
      </c>
      <c r="D108" s="145">
        <v>714850</v>
      </c>
      <c r="E108" s="158"/>
      <c r="F108" s="144"/>
      <c r="G108" s="120">
        <f t="shared" si="8"/>
        <v>5789709</v>
      </c>
      <c r="H108" s="127">
        <f>((D108*C108)+(H107*G107))/G108</f>
        <v>7177964.0546040814</v>
      </c>
      <c r="I108" s="161">
        <f t="shared" si="6"/>
        <v>19105.04</v>
      </c>
      <c r="J108" s="125">
        <v>350000</v>
      </c>
      <c r="K108" s="124">
        <f t="shared" si="9"/>
        <v>81130.25</v>
      </c>
      <c r="L108" s="125">
        <v>80000</v>
      </c>
      <c r="M108" s="125">
        <v>170000</v>
      </c>
      <c r="N108" s="123">
        <v>109000</v>
      </c>
      <c r="O108" s="121">
        <v>0</v>
      </c>
      <c r="P108" s="121">
        <f t="shared" si="7"/>
        <v>7987199.3446040815</v>
      </c>
    </row>
    <row r="109" spans="1:16" ht="24.75">
      <c r="A109" s="116" t="s">
        <v>251</v>
      </c>
      <c r="B109" s="116">
        <v>96261</v>
      </c>
      <c r="C109" s="117">
        <v>7292000</v>
      </c>
      <c r="D109" s="145">
        <v>24120</v>
      </c>
      <c r="E109" s="158"/>
      <c r="F109" s="144"/>
      <c r="G109" s="120">
        <f t="shared" si="8"/>
        <v>5813829</v>
      </c>
      <c r="H109" s="127">
        <f>((H108*G108)+(D109*C109)-(F109*H108))/G109</f>
        <v>7178437.1588186966</v>
      </c>
      <c r="I109" s="161">
        <f t="shared" si="6"/>
        <v>19105.04</v>
      </c>
      <c r="J109" s="125">
        <v>350000</v>
      </c>
      <c r="K109" s="124">
        <f t="shared" si="9"/>
        <v>81130.25</v>
      </c>
      <c r="L109" s="125">
        <v>80000</v>
      </c>
      <c r="M109" s="125">
        <v>170000</v>
      </c>
      <c r="N109" s="123">
        <v>109000</v>
      </c>
      <c r="O109" s="121">
        <v>0</v>
      </c>
      <c r="P109" s="121">
        <f t="shared" si="7"/>
        <v>7987672.4488186967</v>
      </c>
    </row>
    <row r="110" spans="1:16" ht="24.75">
      <c r="A110" s="116" t="s">
        <v>252</v>
      </c>
      <c r="B110" s="116">
        <v>96281</v>
      </c>
      <c r="C110" s="117">
        <v>7292000</v>
      </c>
      <c r="D110" s="145">
        <v>201920</v>
      </c>
      <c r="E110" s="158"/>
      <c r="F110" s="144">
        <v>1045742</v>
      </c>
      <c r="G110" s="120">
        <f t="shared" si="8"/>
        <v>4970007</v>
      </c>
      <c r="H110" s="127">
        <f>((D110*C110)+(H109*G109)-(H109*F110))/G110</f>
        <v>7183050.9569262899</v>
      </c>
      <c r="I110" s="161">
        <f t="shared" si="6"/>
        <v>19105.04</v>
      </c>
      <c r="J110" s="125">
        <v>350000</v>
      </c>
      <c r="K110" s="124">
        <f t="shared" si="9"/>
        <v>81130.25</v>
      </c>
      <c r="L110" s="125">
        <v>80000</v>
      </c>
      <c r="M110" s="125">
        <v>170000</v>
      </c>
      <c r="N110" s="123">
        <v>109000</v>
      </c>
      <c r="O110" s="121">
        <v>0</v>
      </c>
      <c r="P110" s="121">
        <f t="shared" si="7"/>
        <v>7992286.24692629</v>
      </c>
    </row>
    <row r="111" spans="1:16" ht="24.75">
      <c r="A111" s="116" t="s">
        <v>253</v>
      </c>
      <c r="B111" s="116">
        <v>96281</v>
      </c>
      <c r="C111" s="117">
        <v>7292000</v>
      </c>
      <c r="D111" s="145">
        <v>326110</v>
      </c>
      <c r="E111" s="158"/>
      <c r="F111" s="144">
        <f>900000+171326</f>
        <v>1071326</v>
      </c>
      <c r="G111" s="120">
        <f>(G110+D111)-F111</f>
        <v>4224791</v>
      </c>
      <c r="H111" s="127">
        <f>((D111*C111)+(H110*G110)-(H110*F111))/G111</f>
        <v>7191460.6918544238</v>
      </c>
      <c r="I111" s="161">
        <f t="shared" si="6"/>
        <v>19105.04</v>
      </c>
      <c r="J111" s="125">
        <v>350000</v>
      </c>
      <c r="K111" s="124">
        <f t="shared" si="9"/>
        <v>81130.25</v>
      </c>
      <c r="L111" s="125">
        <v>80000</v>
      </c>
      <c r="M111" s="125">
        <v>170000</v>
      </c>
      <c r="N111" s="123">
        <v>109000</v>
      </c>
      <c r="O111" s="121">
        <v>0</v>
      </c>
      <c r="P111" s="121">
        <f t="shared" si="7"/>
        <v>8000695.9818544239</v>
      </c>
    </row>
    <row r="112" spans="1:16" ht="24.75">
      <c r="A112" s="116" t="s">
        <v>254</v>
      </c>
      <c r="B112" s="116">
        <v>96281</v>
      </c>
      <c r="C112" s="117">
        <v>7292000</v>
      </c>
      <c r="D112" s="145">
        <v>687110</v>
      </c>
      <c r="E112" s="158"/>
      <c r="F112" s="144">
        <v>1424581</v>
      </c>
      <c r="G112" s="120">
        <f t="shared" si="8"/>
        <v>3487320</v>
      </c>
      <c r="H112" s="127">
        <f>((D112*C112)+(H111*G111)-(H111*F112))/G112</f>
        <v>7211270.0480419574</v>
      </c>
      <c r="I112" s="161">
        <f t="shared" si="6"/>
        <v>19105.04</v>
      </c>
      <c r="J112" s="125">
        <v>350000</v>
      </c>
      <c r="K112" s="124">
        <f t="shared" si="9"/>
        <v>81130.25</v>
      </c>
      <c r="L112" s="125">
        <v>80000</v>
      </c>
      <c r="M112" s="125">
        <v>170000</v>
      </c>
      <c r="N112" s="123">
        <v>109000</v>
      </c>
      <c r="O112" s="121">
        <v>0</v>
      </c>
      <c r="P112" s="121">
        <f t="shared" si="7"/>
        <v>8020505.3380419575</v>
      </c>
    </row>
    <row r="113" spans="1:16" ht="24.75">
      <c r="A113" s="116" t="s">
        <v>255</v>
      </c>
      <c r="B113" s="116">
        <v>96281</v>
      </c>
      <c r="C113" s="117">
        <v>7292000</v>
      </c>
      <c r="D113" s="145">
        <v>324950</v>
      </c>
      <c r="E113" s="158"/>
      <c r="F113" s="144">
        <v>1424581</v>
      </c>
      <c r="G113" s="120">
        <f t="shared" ref="G113:G159" si="10">(G112+D113)-F113</f>
        <v>2387689</v>
      </c>
      <c r="H113" s="127">
        <f>((D113*C113)+(H112*G112)-(H112*F113))/G113</f>
        <v>7222256.9051614422</v>
      </c>
      <c r="I113" s="161">
        <f t="shared" si="6"/>
        <v>19105.04</v>
      </c>
      <c r="J113" s="125">
        <v>350000</v>
      </c>
      <c r="K113" s="124">
        <f>2.15*$F$1</f>
        <v>81130.25</v>
      </c>
      <c r="L113" s="125">
        <v>80000</v>
      </c>
      <c r="M113" s="125">
        <v>170000</v>
      </c>
      <c r="N113" s="123">
        <v>109000</v>
      </c>
      <c r="O113" s="121">
        <v>0</v>
      </c>
      <c r="P113" s="121">
        <f>(H113+I113+J113+K113+L113+M113+N113+O113)</f>
        <v>8031492.1951614423</v>
      </c>
    </row>
    <row r="114" spans="1:16" ht="24.75">
      <c r="A114" s="116" t="s">
        <v>258</v>
      </c>
      <c r="B114" s="116">
        <v>96281</v>
      </c>
      <c r="C114" s="117">
        <v>7292000</v>
      </c>
      <c r="D114" s="125">
        <v>427800</v>
      </c>
      <c r="E114" s="116"/>
      <c r="F114" s="144"/>
      <c r="G114" s="120">
        <f t="shared" si="10"/>
        <v>2815489</v>
      </c>
      <c r="H114" s="127">
        <f t="shared" ref="H114:H179" si="11">((D114*C114)+(H113*G113)-(H113*F114))/G114</f>
        <v>7232854.0326842051</v>
      </c>
      <c r="I114" s="161">
        <f t="shared" si="6"/>
        <v>19105.04</v>
      </c>
      <c r="J114" s="125">
        <v>350000</v>
      </c>
      <c r="K114" s="124">
        <f t="shared" ref="K114:K129" si="12">2.15*$F$1</f>
        <v>81130.25</v>
      </c>
      <c r="L114" s="125">
        <v>80000</v>
      </c>
      <c r="M114" s="125">
        <v>170000</v>
      </c>
      <c r="N114" s="123">
        <v>109000</v>
      </c>
      <c r="O114" s="121">
        <v>0</v>
      </c>
      <c r="P114" s="121">
        <f t="shared" ref="P114:P179" si="13">(H114+I114+J114+K114+L114+M114+N114+O114)</f>
        <v>8042089.3226842051</v>
      </c>
    </row>
    <row r="115" spans="1:16" ht="24.75">
      <c r="A115" s="116" t="s">
        <v>259</v>
      </c>
      <c r="B115" s="116">
        <v>96281</v>
      </c>
      <c r="C115" s="117">
        <v>7292000</v>
      </c>
      <c r="D115" s="125">
        <v>1139550</v>
      </c>
      <c r="E115" s="116"/>
      <c r="F115" s="144"/>
      <c r="G115" s="120">
        <f t="shared" si="10"/>
        <v>3955039</v>
      </c>
      <c r="H115" s="127">
        <f t="shared" si="11"/>
        <v>7249895.5301396567</v>
      </c>
      <c r="I115" s="161">
        <f t="shared" si="6"/>
        <v>19105.04</v>
      </c>
      <c r="J115" s="125">
        <v>350000</v>
      </c>
      <c r="K115" s="124">
        <f t="shared" si="12"/>
        <v>81130.25</v>
      </c>
      <c r="L115" s="125">
        <v>80000</v>
      </c>
      <c r="M115" s="125">
        <v>170000</v>
      </c>
      <c r="N115" s="123">
        <v>109000</v>
      </c>
      <c r="O115" s="121">
        <v>0</v>
      </c>
      <c r="P115" s="121">
        <f t="shared" si="13"/>
        <v>8059130.8201396568</v>
      </c>
    </row>
    <row r="116" spans="1:16" ht="24.75">
      <c r="A116" s="116" t="s">
        <v>260</v>
      </c>
      <c r="B116" s="116">
        <v>96281</v>
      </c>
      <c r="C116" s="117">
        <v>7292000</v>
      </c>
      <c r="D116" s="125">
        <v>355550</v>
      </c>
      <c r="E116" s="116"/>
      <c r="F116" s="144">
        <v>2487017</v>
      </c>
      <c r="G116" s="120">
        <f t="shared" si="10"/>
        <v>1823572</v>
      </c>
      <c r="H116" s="127">
        <f t="shared" si="11"/>
        <v>7258104.8271999564</v>
      </c>
      <c r="I116" s="161">
        <f t="shared" si="6"/>
        <v>19105.04</v>
      </c>
      <c r="J116" s="125">
        <v>350000</v>
      </c>
      <c r="K116" s="124">
        <f t="shared" si="12"/>
        <v>81130.25</v>
      </c>
      <c r="L116" s="125">
        <v>80000</v>
      </c>
      <c r="M116" s="125">
        <v>170000</v>
      </c>
      <c r="N116" s="123">
        <v>109000</v>
      </c>
      <c r="O116" s="121">
        <v>0</v>
      </c>
      <c r="P116" s="121">
        <f t="shared" si="13"/>
        <v>8067340.1171999564</v>
      </c>
    </row>
    <row r="117" spans="1:16" ht="24.75">
      <c r="A117" s="116" t="s">
        <v>261</v>
      </c>
      <c r="B117" s="116">
        <v>96281</v>
      </c>
      <c r="C117" s="117">
        <v>7292000</v>
      </c>
      <c r="D117" s="125">
        <v>736540</v>
      </c>
      <c r="E117" s="116"/>
      <c r="F117" s="144"/>
      <c r="G117" s="120">
        <f t="shared" si="10"/>
        <v>2560112</v>
      </c>
      <c r="H117" s="127">
        <f t="shared" si="11"/>
        <v>7267856.4125111243</v>
      </c>
      <c r="I117" s="161">
        <f t="shared" si="6"/>
        <v>19105.04</v>
      </c>
      <c r="J117" s="125">
        <v>350000</v>
      </c>
      <c r="K117" s="124">
        <f t="shared" si="12"/>
        <v>81130.25</v>
      </c>
      <c r="L117" s="125">
        <v>80000</v>
      </c>
      <c r="M117" s="125">
        <v>170000</v>
      </c>
      <c r="N117" s="123">
        <v>109000</v>
      </c>
      <c r="O117" s="121">
        <v>0</v>
      </c>
      <c r="P117" s="121">
        <f t="shared" si="13"/>
        <v>8077091.7025111243</v>
      </c>
    </row>
    <row r="118" spans="1:16" ht="24.75">
      <c r="A118" s="116" t="s">
        <v>262</v>
      </c>
      <c r="B118" s="116">
        <v>96281</v>
      </c>
      <c r="C118" s="117">
        <v>7292000</v>
      </c>
      <c r="D118" s="125">
        <v>174450</v>
      </c>
      <c r="E118" s="116"/>
      <c r="F118" s="144">
        <v>1624437</v>
      </c>
      <c r="G118" s="120">
        <f t="shared" si="10"/>
        <v>1110125</v>
      </c>
      <c r="H118" s="127">
        <f>((D118*C118)+(H117*G117)-(H117*F118))/G118</f>
        <v>7271650.4436674658</v>
      </c>
      <c r="I118" s="161">
        <f t="shared" si="6"/>
        <v>19105.04</v>
      </c>
      <c r="J118" s="125">
        <v>350000</v>
      </c>
      <c r="K118" s="124">
        <f t="shared" si="12"/>
        <v>81130.25</v>
      </c>
      <c r="L118" s="125">
        <v>80000</v>
      </c>
      <c r="M118" s="125">
        <v>170000</v>
      </c>
      <c r="N118" s="123">
        <v>109000</v>
      </c>
      <c r="O118" s="121">
        <v>0</v>
      </c>
      <c r="P118" s="121">
        <f t="shared" si="13"/>
        <v>8080885.7336674659</v>
      </c>
    </row>
    <row r="119" spans="1:16" ht="24.75">
      <c r="A119" s="116" t="s">
        <v>262</v>
      </c>
      <c r="B119" s="116">
        <v>96301</v>
      </c>
      <c r="C119" s="117">
        <v>7292000</v>
      </c>
      <c r="D119" s="125">
        <v>830390</v>
      </c>
      <c r="E119" s="116"/>
      <c r="F119" s="144"/>
      <c r="G119" s="120">
        <f t="shared" si="10"/>
        <v>1940515</v>
      </c>
      <c r="H119" s="127">
        <f t="shared" si="11"/>
        <v>7280358.4763716571</v>
      </c>
      <c r="I119" s="161">
        <f t="shared" si="6"/>
        <v>19105.04</v>
      </c>
      <c r="J119" s="125">
        <v>350000</v>
      </c>
      <c r="K119" s="124">
        <f t="shared" si="12"/>
        <v>81130.25</v>
      </c>
      <c r="L119" s="125">
        <v>80000</v>
      </c>
      <c r="M119" s="125">
        <v>170000</v>
      </c>
      <c r="N119" s="123">
        <v>109000</v>
      </c>
      <c r="O119" s="121">
        <v>0</v>
      </c>
      <c r="P119" s="121">
        <f t="shared" si="13"/>
        <v>8089593.7663716571</v>
      </c>
    </row>
    <row r="120" spans="1:16" ht="24.75">
      <c r="A120" s="116" t="s">
        <v>263</v>
      </c>
      <c r="B120" s="116">
        <v>96301</v>
      </c>
      <c r="C120" s="117">
        <v>7292000</v>
      </c>
      <c r="D120" s="125">
        <v>1025200</v>
      </c>
      <c r="E120" s="116"/>
      <c r="F120" s="144"/>
      <c r="G120" s="120">
        <f t="shared" si="10"/>
        <v>2965715</v>
      </c>
      <c r="H120" s="127">
        <f t="shared" si="11"/>
        <v>7284382.7639460787</v>
      </c>
      <c r="I120" s="161">
        <f t="shared" si="6"/>
        <v>19105.04</v>
      </c>
      <c r="J120" s="125">
        <v>350000</v>
      </c>
      <c r="K120" s="124">
        <f t="shared" si="12"/>
        <v>81130.25</v>
      </c>
      <c r="L120" s="125">
        <v>80000</v>
      </c>
      <c r="M120" s="125">
        <v>170000</v>
      </c>
      <c r="N120" s="123">
        <v>109000</v>
      </c>
      <c r="O120" s="121">
        <v>0</v>
      </c>
      <c r="P120" s="121">
        <f t="shared" si="13"/>
        <v>8093618.0539460788</v>
      </c>
    </row>
    <row r="121" spans="1:16" ht="24.75">
      <c r="A121" s="116" t="s">
        <v>264</v>
      </c>
      <c r="B121" s="116">
        <v>96301</v>
      </c>
      <c r="C121" s="117">
        <v>7292000</v>
      </c>
      <c r="D121" s="125">
        <v>1135990</v>
      </c>
      <c r="E121" s="116"/>
      <c r="F121" s="144"/>
      <c r="G121" s="120">
        <f t="shared" si="10"/>
        <v>4101705</v>
      </c>
      <c r="H121" s="127">
        <f t="shared" si="11"/>
        <v>7286492.3998133326</v>
      </c>
      <c r="I121" s="161">
        <f t="shared" si="6"/>
        <v>19105.04</v>
      </c>
      <c r="J121" s="125">
        <v>350000</v>
      </c>
      <c r="K121" s="124">
        <f t="shared" si="12"/>
        <v>81130.25</v>
      </c>
      <c r="L121" s="125">
        <v>80000</v>
      </c>
      <c r="M121" s="125">
        <v>170000</v>
      </c>
      <c r="N121" s="123">
        <v>109000</v>
      </c>
      <c r="O121" s="121">
        <v>0</v>
      </c>
      <c r="P121" s="121">
        <f t="shared" si="13"/>
        <v>8095727.6898133326</v>
      </c>
    </row>
    <row r="122" spans="1:16" ht="24.75">
      <c r="A122" s="116" t="s">
        <v>265</v>
      </c>
      <c r="B122" s="116">
        <v>96301</v>
      </c>
      <c r="C122" s="117">
        <v>7292000</v>
      </c>
      <c r="D122" s="125">
        <v>978710</v>
      </c>
      <c r="E122" s="116"/>
      <c r="F122" s="144"/>
      <c r="G122" s="120">
        <f t="shared" si="10"/>
        <v>5080415</v>
      </c>
      <c r="H122" s="127">
        <f t="shared" si="11"/>
        <v>7287553.4043530589</v>
      </c>
      <c r="I122" s="161">
        <f t="shared" si="6"/>
        <v>19105.04</v>
      </c>
      <c r="J122" s="125">
        <v>350000</v>
      </c>
      <c r="K122" s="124">
        <f t="shared" si="12"/>
        <v>81130.25</v>
      </c>
      <c r="L122" s="125">
        <v>80000</v>
      </c>
      <c r="M122" s="125">
        <v>170000</v>
      </c>
      <c r="N122" s="123">
        <v>109000</v>
      </c>
      <c r="O122" s="121">
        <v>0</v>
      </c>
      <c r="P122" s="121">
        <f t="shared" si="13"/>
        <v>8096788.6943530589</v>
      </c>
    </row>
    <row r="123" spans="1:16" ht="24.75">
      <c r="A123" s="116" t="s">
        <v>266</v>
      </c>
      <c r="B123" s="116">
        <v>96301</v>
      </c>
      <c r="C123" s="117">
        <v>7292000</v>
      </c>
      <c r="D123" s="125">
        <v>927160</v>
      </c>
      <c r="E123" s="116"/>
      <c r="F123" s="144">
        <v>4093637</v>
      </c>
      <c r="G123" s="120">
        <f t="shared" si="10"/>
        <v>1913938</v>
      </c>
      <c r="H123" s="127">
        <f t="shared" si="11"/>
        <v>7289707.4478069292</v>
      </c>
      <c r="I123" s="161">
        <f t="shared" si="6"/>
        <v>19105.04</v>
      </c>
      <c r="J123" s="125">
        <v>350000</v>
      </c>
      <c r="K123" s="124">
        <f t="shared" si="12"/>
        <v>81130.25</v>
      </c>
      <c r="L123" s="125">
        <v>80000</v>
      </c>
      <c r="M123" s="125">
        <v>170000</v>
      </c>
      <c r="N123" s="123">
        <v>109000</v>
      </c>
      <c r="O123" s="121">
        <v>0</v>
      </c>
      <c r="P123" s="121">
        <f t="shared" si="13"/>
        <v>8098942.7378069293</v>
      </c>
    </row>
    <row r="124" spans="1:16" ht="24.75">
      <c r="A124" s="116" t="s">
        <v>266</v>
      </c>
      <c r="B124" s="116">
        <v>96261</v>
      </c>
      <c r="C124" s="117">
        <v>7292000</v>
      </c>
      <c r="D124" s="125">
        <v>74640</v>
      </c>
      <c r="E124" s="116"/>
      <c r="F124" s="144"/>
      <c r="G124" s="120">
        <f t="shared" si="10"/>
        <v>1988578</v>
      </c>
      <c r="H124" s="127">
        <f>((D124*C124)+(H123*G123)-(H123*F124))/G124</f>
        <v>7289793.4972833348</v>
      </c>
      <c r="I124" s="161">
        <f t="shared" si="6"/>
        <v>19105.04</v>
      </c>
      <c r="J124" s="125">
        <v>350000</v>
      </c>
      <c r="K124" s="124">
        <f>2.15*$F$1</f>
        <v>81130.25</v>
      </c>
      <c r="L124" s="125">
        <v>80000</v>
      </c>
      <c r="M124" s="125">
        <v>170000</v>
      </c>
      <c r="N124" s="123">
        <v>109000</v>
      </c>
      <c r="O124" s="121">
        <v>0</v>
      </c>
      <c r="P124" s="121">
        <f t="shared" si="13"/>
        <v>8099028.7872833349</v>
      </c>
    </row>
    <row r="125" spans="1:16" ht="24.75">
      <c r="A125" s="116" t="s">
        <v>267</v>
      </c>
      <c r="B125" s="116">
        <v>96301</v>
      </c>
      <c r="C125" s="117">
        <v>7292000</v>
      </c>
      <c r="D125" s="125">
        <v>100500</v>
      </c>
      <c r="E125" s="116"/>
      <c r="F125" s="144"/>
      <c r="G125" s="120">
        <f t="shared" si="10"/>
        <v>2089078</v>
      </c>
      <c r="H125" s="127">
        <f>((D125*C125)+(H124*G124)-(H124*F125))/G125</f>
        <v>7289899.6462749112</v>
      </c>
      <c r="I125" s="161">
        <f t="shared" si="6"/>
        <v>19105.04</v>
      </c>
      <c r="J125" s="125">
        <v>350000</v>
      </c>
      <c r="K125" s="124">
        <f t="shared" si="12"/>
        <v>81130.25</v>
      </c>
      <c r="L125" s="125">
        <v>80000</v>
      </c>
      <c r="M125" s="125">
        <v>170000</v>
      </c>
      <c r="N125" s="123">
        <v>109000</v>
      </c>
      <c r="O125" s="121">
        <v>0</v>
      </c>
      <c r="P125" s="121">
        <f t="shared" si="13"/>
        <v>8099134.9362749113</v>
      </c>
    </row>
    <row r="126" spans="1:16" ht="24.75">
      <c r="A126" s="116" t="s">
        <v>267</v>
      </c>
      <c r="B126" s="116">
        <v>96306</v>
      </c>
      <c r="C126" s="117">
        <v>7292000</v>
      </c>
      <c r="D126" s="125">
        <v>937160</v>
      </c>
      <c r="E126" s="116"/>
      <c r="F126" s="144"/>
      <c r="G126" s="120">
        <f t="shared" si="10"/>
        <v>3026238</v>
      </c>
      <c r="H126" s="127">
        <f t="shared" si="11"/>
        <v>7290550.0800798545</v>
      </c>
      <c r="I126" s="161">
        <f t="shared" si="6"/>
        <v>19105.04</v>
      </c>
      <c r="J126" s="125">
        <v>350000</v>
      </c>
      <c r="K126" s="124">
        <f t="shared" si="12"/>
        <v>81130.25</v>
      </c>
      <c r="L126" s="125">
        <v>80000</v>
      </c>
      <c r="M126" s="125">
        <v>170000</v>
      </c>
      <c r="N126" s="123">
        <v>109000</v>
      </c>
      <c r="O126" s="121">
        <v>0</v>
      </c>
      <c r="P126" s="121">
        <f t="shared" si="13"/>
        <v>8099785.3700798545</v>
      </c>
    </row>
    <row r="127" spans="1:16" ht="24.75">
      <c r="A127" s="116" t="s">
        <v>268</v>
      </c>
      <c r="B127" s="116">
        <v>960306</v>
      </c>
      <c r="C127" s="117">
        <v>7292000</v>
      </c>
      <c r="D127" s="125">
        <v>554070</v>
      </c>
      <c r="E127" s="116"/>
      <c r="F127" s="144">
        <v>1991172</v>
      </c>
      <c r="G127" s="120">
        <f t="shared" si="10"/>
        <v>1589136</v>
      </c>
      <c r="H127" s="127">
        <f t="shared" si="11"/>
        <v>7291055.6108400635</v>
      </c>
      <c r="I127" s="161">
        <f t="shared" si="6"/>
        <v>19105.04</v>
      </c>
      <c r="J127" s="125">
        <v>350000</v>
      </c>
      <c r="K127" s="124">
        <f t="shared" si="12"/>
        <v>81130.25</v>
      </c>
      <c r="L127" s="125">
        <v>80000</v>
      </c>
      <c r="M127" s="125">
        <v>170000</v>
      </c>
      <c r="N127" s="123">
        <v>109000</v>
      </c>
      <c r="O127" s="121">
        <v>0</v>
      </c>
      <c r="P127" s="121">
        <f t="shared" si="13"/>
        <v>8100290.9008400636</v>
      </c>
    </row>
    <row r="128" spans="1:16" ht="24.75">
      <c r="A128" s="116" t="s">
        <v>269</v>
      </c>
      <c r="B128" s="116">
        <v>96306</v>
      </c>
      <c r="C128" s="117">
        <v>7292000</v>
      </c>
      <c r="D128" s="125">
        <v>26180</v>
      </c>
      <c r="E128" s="116"/>
      <c r="F128" s="144">
        <v>0</v>
      </c>
      <c r="G128" s="120">
        <f t="shared" si="10"/>
        <v>1615316</v>
      </c>
      <c r="H128" s="127">
        <f t="shared" si="11"/>
        <v>7291070.9168905253</v>
      </c>
      <c r="I128" s="161">
        <f>C128*$D$1</f>
        <v>19105.04</v>
      </c>
      <c r="J128" s="125">
        <v>350000</v>
      </c>
      <c r="K128" s="124">
        <f t="shared" si="12"/>
        <v>81130.25</v>
      </c>
      <c r="L128" s="125">
        <v>80000</v>
      </c>
      <c r="M128" s="125">
        <v>170000</v>
      </c>
      <c r="N128" s="123">
        <v>109000</v>
      </c>
      <c r="O128" s="121">
        <v>0</v>
      </c>
      <c r="P128" s="121">
        <f t="shared" si="13"/>
        <v>8100306.2068905253</v>
      </c>
    </row>
    <row r="129" spans="1:16" ht="24.75">
      <c r="A129" s="116" t="s">
        <v>269</v>
      </c>
      <c r="B129" s="116">
        <v>96317</v>
      </c>
      <c r="C129" s="117">
        <v>7292000</v>
      </c>
      <c r="D129" s="125">
        <v>613760</v>
      </c>
      <c r="E129" s="116"/>
      <c r="F129" s="144">
        <v>0</v>
      </c>
      <c r="G129" s="120">
        <f>(G128+D129)-F129</f>
        <v>2229076</v>
      </c>
      <c r="H129" s="127">
        <f>((D129*C129)+(H128*G128)-(H128*F129))/G129</f>
        <v>7291326.7332239617</v>
      </c>
      <c r="I129" s="161">
        <f t="shared" si="6"/>
        <v>19105.04</v>
      </c>
      <c r="J129" s="125">
        <v>350000</v>
      </c>
      <c r="K129" s="124">
        <f t="shared" si="12"/>
        <v>81130.25</v>
      </c>
      <c r="L129" s="125">
        <v>80000</v>
      </c>
      <c r="M129" s="125">
        <v>170000</v>
      </c>
      <c r="N129" s="123">
        <v>109000</v>
      </c>
      <c r="O129" s="121">
        <v>0</v>
      </c>
      <c r="P129" s="121">
        <f t="shared" si="13"/>
        <v>8100562.0232239617</v>
      </c>
    </row>
    <row r="130" spans="1:16" ht="24.75">
      <c r="A130" s="116" t="s">
        <v>270</v>
      </c>
      <c r="B130" s="116">
        <v>96317</v>
      </c>
      <c r="C130" s="117">
        <v>7292000</v>
      </c>
      <c r="D130" s="125">
        <v>1179180</v>
      </c>
      <c r="E130" s="116"/>
      <c r="F130" s="144"/>
      <c r="G130" s="120">
        <f t="shared" si="10"/>
        <v>3408256</v>
      </c>
      <c r="H130" s="127">
        <f t="shared" si="11"/>
        <v>7291559.6684016511</v>
      </c>
      <c r="I130" s="161">
        <f t="shared" si="6"/>
        <v>19105.04</v>
      </c>
      <c r="J130" s="125">
        <v>350000</v>
      </c>
      <c r="K130" s="124">
        <f>2.15*$F$1</f>
        <v>81130.25</v>
      </c>
      <c r="L130" s="125">
        <v>80000</v>
      </c>
      <c r="M130" s="125">
        <v>170000</v>
      </c>
      <c r="N130" s="123">
        <v>109000</v>
      </c>
      <c r="O130" s="121">
        <v>0</v>
      </c>
      <c r="P130" s="121">
        <f t="shared" si="13"/>
        <v>8100794.9584016511</v>
      </c>
    </row>
    <row r="131" spans="1:16" ht="24.75">
      <c r="A131" s="116" t="s">
        <v>271</v>
      </c>
      <c r="B131" s="116">
        <v>96317</v>
      </c>
      <c r="C131" s="117">
        <v>7292000</v>
      </c>
      <c r="D131" s="125">
        <v>902620</v>
      </c>
      <c r="E131" s="116"/>
      <c r="F131" s="144"/>
      <c r="G131" s="120">
        <f t="shared" si="10"/>
        <v>4310876</v>
      </c>
      <c r="H131" s="127">
        <f t="shared" si="11"/>
        <v>7291651.8659288594</v>
      </c>
      <c r="I131" s="161">
        <f t="shared" si="6"/>
        <v>19105.04</v>
      </c>
      <c r="J131" s="125">
        <v>350000</v>
      </c>
      <c r="K131" s="124">
        <f t="shared" ref="K131:K167" si="14">2.15*$F$1</f>
        <v>81130.25</v>
      </c>
      <c r="L131" s="125">
        <v>80000</v>
      </c>
      <c r="M131" s="125">
        <v>190000</v>
      </c>
      <c r="N131" s="123">
        <v>109000</v>
      </c>
      <c r="O131" s="121">
        <v>0</v>
      </c>
      <c r="P131" s="121">
        <f t="shared" si="13"/>
        <v>8120887.1559288595</v>
      </c>
    </row>
    <row r="132" spans="1:16" ht="24.75">
      <c r="A132" s="116" t="s">
        <v>272</v>
      </c>
      <c r="B132" s="116">
        <v>96317</v>
      </c>
      <c r="C132" s="117">
        <v>7292000</v>
      </c>
      <c r="D132" s="125">
        <v>1097260</v>
      </c>
      <c r="E132" s="116"/>
      <c r="F132" s="144"/>
      <c r="G132" s="120">
        <f t="shared" si="10"/>
        <v>5408136</v>
      </c>
      <c r="H132" s="127">
        <f t="shared" si="11"/>
        <v>7291722.4990621423</v>
      </c>
      <c r="I132" s="161">
        <f t="shared" si="6"/>
        <v>19105.04</v>
      </c>
      <c r="J132" s="125">
        <v>350000</v>
      </c>
      <c r="K132" s="124">
        <f t="shared" si="14"/>
        <v>81130.25</v>
      </c>
      <c r="L132" s="125">
        <v>80000</v>
      </c>
      <c r="M132" s="125">
        <v>190000</v>
      </c>
      <c r="N132" s="123">
        <v>109000</v>
      </c>
      <c r="O132" s="121">
        <v>0</v>
      </c>
      <c r="P132" s="121">
        <f t="shared" si="13"/>
        <v>8120957.7890621424</v>
      </c>
    </row>
    <row r="133" spans="1:16" ht="24.75">
      <c r="A133" s="116" t="s">
        <v>273</v>
      </c>
      <c r="B133" s="116">
        <v>96317</v>
      </c>
      <c r="C133" s="117">
        <v>7292000</v>
      </c>
      <c r="D133" s="125">
        <v>1261390</v>
      </c>
      <c r="E133" s="116"/>
      <c r="F133" s="144">
        <v>3998172</v>
      </c>
      <c r="G133" s="120">
        <f t="shared" si="10"/>
        <v>2671354</v>
      </c>
      <c r="H133" s="127">
        <f t="shared" si="11"/>
        <v>7291853.5325784795</v>
      </c>
      <c r="I133" s="161">
        <f t="shared" ref="I133:I156" si="15">C133*$D$1</f>
        <v>19105.04</v>
      </c>
      <c r="J133" s="125">
        <v>350000</v>
      </c>
      <c r="K133" s="124">
        <f t="shared" si="14"/>
        <v>81130.25</v>
      </c>
      <c r="L133" s="125">
        <v>80000</v>
      </c>
      <c r="M133" s="125">
        <v>190000</v>
      </c>
      <c r="N133" s="123">
        <v>109000</v>
      </c>
      <c r="O133" s="121">
        <v>0</v>
      </c>
      <c r="P133" s="121">
        <f t="shared" si="13"/>
        <v>8121088.8225784795</v>
      </c>
    </row>
    <row r="134" spans="1:16" ht="24.75">
      <c r="A134" s="116" t="s">
        <v>274</v>
      </c>
      <c r="B134" s="116">
        <v>96317</v>
      </c>
      <c r="C134" s="117">
        <v>7292000</v>
      </c>
      <c r="D134" s="125">
        <v>1176600</v>
      </c>
      <c r="E134" s="116"/>
      <c r="F134" s="144">
        <v>1077106</v>
      </c>
      <c r="G134" s="120">
        <f t="shared" si="10"/>
        <v>2770848</v>
      </c>
      <c r="H134" s="127">
        <f t="shared" si="11"/>
        <v>7291915.7278227368</v>
      </c>
      <c r="I134" s="161">
        <f t="shared" si="15"/>
        <v>19105.04</v>
      </c>
      <c r="J134" s="125">
        <v>350000</v>
      </c>
      <c r="K134" s="124">
        <f t="shared" si="14"/>
        <v>81130.25</v>
      </c>
      <c r="L134" s="125">
        <v>80000</v>
      </c>
      <c r="M134" s="125">
        <v>190000</v>
      </c>
      <c r="N134" s="123">
        <v>109000</v>
      </c>
      <c r="O134" s="121">
        <v>0</v>
      </c>
      <c r="P134" s="121">
        <f t="shared" si="13"/>
        <v>8121151.0178227369</v>
      </c>
    </row>
    <row r="135" spans="1:16" ht="24.75">
      <c r="A135" s="116" t="s">
        <v>275</v>
      </c>
      <c r="B135" s="116">
        <v>96317</v>
      </c>
      <c r="C135" s="117">
        <v>7292000</v>
      </c>
      <c r="D135" s="125">
        <v>759870</v>
      </c>
      <c r="E135" s="116"/>
      <c r="F135" s="144"/>
      <c r="G135" s="120">
        <f t="shared" si="10"/>
        <v>3530718</v>
      </c>
      <c r="H135" s="127">
        <f t="shared" si="11"/>
        <v>7291933.8646151228</v>
      </c>
      <c r="I135" s="161">
        <f t="shared" si="15"/>
        <v>19105.04</v>
      </c>
      <c r="J135" s="125">
        <v>350000</v>
      </c>
      <c r="K135" s="124">
        <f t="shared" si="14"/>
        <v>81130.25</v>
      </c>
      <c r="L135" s="125">
        <v>80000</v>
      </c>
      <c r="M135" s="125">
        <v>190000</v>
      </c>
      <c r="N135" s="123">
        <v>109000</v>
      </c>
      <c r="O135" s="121">
        <v>0</v>
      </c>
      <c r="P135" s="121">
        <f t="shared" si="13"/>
        <v>8121169.1546151228</v>
      </c>
    </row>
    <row r="136" spans="1:16" ht="24.75">
      <c r="A136" s="116" t="s">
        <v>276</v>
      </c>
      <c r="B136" s="116">
        <v>96330</v>
      </c>
      <c r="C136" s="117">
        <v>7292000</v>
      </c>
      <c r="D136" s="125">
        <v>818750</v>
      </c>
      <c r="E136" s="116"/>
      <c r="F136" s="144"/>
      <c r="G136" s="120">
        <f t="shared" si="10"/>
        <v>4349468</v>
      </c>
      <c r="H136" s="127">
        <f t="shared" si="11"/>
        <v>7291946.3140333891</v>
      </c>
      <c r="I136" s="161">
        <f t="shared" si="15"/>
        <v>19105.04</v>
      </c>
      <c r="J136" s="125">
        <v>350000</v>
      </c>
      <c r="K136" s="124">
        <f t="shared" si="14"/>
        <v>81130.25</v>
      </c>
      <c r="L136" s="125">
        <v>80000</v>
      </c>
      <c r="M136" s="125">
        <v>190000</v>
      </c>
      <c r="N136" s="123">
        <v>109000</v>
      </c>
      <c r="O136" s="121">
        <v>0</v>
      </c>
      <c r="P136" s="121">
        <f t="shared" si="13"/>
        <v>8121181.6040333891</v>
      </c>
    </row>
    <row r="137" spans="1:16" ht="24.75">
      <c r="A137" s="116" t="s">
        <v>277</v>
      </c>
      <c r="B137" s="116">
        <v>96330</v>
      </c>
      <c r="C137" s="117">
        <v>7292000</v>
      </c>
      <c r="D137" s="125">
        <v>805480</v>
      </c>
      <c r="E137" s="116"/>
      <c r="F137" s="144"/>
      <c r="G137" s="120">
        <f t="shared" si="10"/>
        <v>5154948</v>
      </c>
      <c r="H137" s="127">
        <f t="shared" si="11"/>
        <v>7291954.7026674515</v>
      </c>
      <c r="I137" s="161">
        <f t="shared" si="15"/>
        <v>19105.04</v>
      </c>
      <c r="J137" s="125">
        <v>350000</v>
      </c>
      <c r="K137" s="124">
        <f t="shared" si="14"/>
        <v>81130.25</v>
      </c>
      <c r="L137" s="125">
        <v>80000</v>
      </c>
      <c r="M137" s="125">
        <v>190000</v>
      </c>
      <c r="N137" s="123">
        <v>109000</v>
      </c>
      <c r="O137" s="121">
        <v>0</v>
      </c>
      <c r="P137" s="121">
        <f t="shared" si="13"/>
        <v>8121189.9926674515</v>
      </c>
    </row>
    <row r="138" spans="1:16" ht="24.75">
      <c r="A138" s="116" t="s">
        <v>278</v>
      </c>
      <c r="B138" s="116">
        <v>96330</v>
      </c>
      <c r="C138" s="117">
        <v>7292000</v>
      </c>
      <c r="D138" s="125">
        <v>922720</v>
      </c>
      <c r="E138" s="116"/>
      <c r="F138" s="144"/>
      <c r="G138" s="120">
        <f t="shared" si="10"/>
        <v>6077668</v>
      </c>
      <c r="H138" s="127">
        <f t="shared" si="11"/>
        <v>7291961.5797714144</v>
      </c>
      <c r="I138" s="161">
        <f t="shared" si="15"/>
        <v>19105.04</v>
      </c>
      <c r="J138" s="125">
        <v>350000</v>
      </c>
      <c r="K138" s="124">
        <f t="shared" si="14"/>
        <v>81130.25</v>
      </c>
      <c r="L138" s="125">
        <v>80000</v>
      </c>
      <c r="M138" s="125">
        <v>190000</v>
      </c>
      <c r="N138" s="123">
        <v>109000</v>
      </c>
      <c r="O138" s="121">
        <v>0</v>
      </c>
      <c r="P138" s="121">
        <f t="shared" si="13"/>
        <v>8121196.8697714144</v>
      </c>
    </row>
    <row r="139" spans="1:16" ht="24.75">
      <c r="A139" s="116" t="s">
        <v>279</v>
      </c>
      <c r="B139" s="116">
        <v>96330</v>
      </c>
      <c r="C139" s="117">
        <v>7292000</v>
      </c>
      <c r="D139" s="125">
        <v>449060</v>
      </c>
      <c r="E139" s="116"/>
      <c r="F139" s="144"/>
      <c r="G139" s="120">
        <f t="shared" si="10"/>
        <v>6526728</v>
      </c>
      <c r="H139" s="127">
        <f t="shared" si="11"/>
        <v>7291964.2232074281</v>
      </c>
      <c r="I139" s="161">
        <f t="shared" si="15"/>
        <v>19105.04</v>
      </c>
      <c r="J139" s="125">
        <v>350000</v>
      </c>
      <c r="K139" s="124">
        <f t="shared" si="14"/>
        <v>81130.25</v>
      </c>
      <c r="L139" s="125">
        <v>80000</v>
      </c>
      <c r="M139" s="125">
        <v>190000</v>
      </c>
      <c r="N139" s="123">
        <v>109000</v>
      </c>
      <c r="O139" s="121">
        <v>0</v>
      </c>
      <c r="P139" s="121">
        <f t="shared" si="13"/>
        <v>8121199.5132074282</v>
      </c>
    </row>
    <row r="140" spans="1:16" ht="24.75">
      <c r="A140" s="116" t="s">
        <v>279</v>
      </c>
      <c r="B140" s="116">
        <v>96336</v>
      </c>
      <c r="C140" s="117">
        <v>7292000</v>
      </c>
      <c r="D140" s="125">
        <v>125600</v>
      </c>
      <c r="E140" s="116"/>
      <c r="F140" s="144"/>
      <c r="G140" s="120">
        <f>(G139+D140)-F140</f>
        <v>6652328</v>
      </c>
      <c r="H140" s="127">
        <f t="shared" si="11"/>
        <v>7291964.8986950386</v>
      </c>
      <c r="I140" s="161">
        <f t="shared" si="15"/>
        <v>19105.04</v>
      </c>
      <c r="J140" s="125">
        <v>350000</v>
      </c>
      <c r="K140" s="124">
        <f t="shared" si="14"/>
        <v>81130.25</v>
      </c>
      <c r="L140" s="125">
        <v>80000</v>
      </c>
      <c r="M140" s="125">
        <v>190000</v>
      </c>
      <c r="N140" s="123">
        <v>109000</v>
      </c>
      <c r="O140" s="121">
        <v>0</v>
      </c>
      <c r="P140" s="121">
        <f t="shared" si="13"/>
        <v>8121200.1886950387</v>
      </c>
    </row>
    <row r="141" spans="1:16" ht="24.75">
      <c r="A141" s="116" t="s">
        <v>280</v>
      </c>
      <c r="B141" s="116">
        <v>96336</v>
      </c>
      <c r="C141" s="117">
        <v>7292000</v>
      </c>
      <c r="D141" s="125">
        <v>503390</v>
      </c>
      <c r="E141" s="116"/>
      <c r="F141" s="144">
        <v>2490827</v>
      </c>
      <c r="G141" s="120">
        <f>(G140+D141)-F141</f>
        <v>4664891</v>
      </c>
      <c r="H141" s="127">
        <f t="shared" si="11"/>
        <v>7291968.6864889888</v>
      </c>
      <c r="I141" s="161">
        <f t="shared" si="15"/>
        <v>19105.04</v>
      </c>
      <c r="J141" s="125">
        <v>350000</v>
      </c>
      <c r="K141" s="124">
        <f t="shared" si="14"/>
        <v>81130.25</v>
      </c>
      <c r="L141" s="125">
        <v>80000</v>
      </c>
      <c r="M141" s="125">
        <v>190000</v>
      </c>
      <c r="N141" s="123">
        <v>109000</v>
      </c>
      <c r="O141" s="121">
        <v>0</v>
      </c>
      <c r="P141" s="121">
        <f t="shared" si="13"/>
        <v>8121203.9764889888</v>
      </c>
    </row>
    <row r="142" spans="1:16" ht="24.75">
      <c r="A142" s="116" t="s">
        <v>281</v>
      </c>
      <c r="B142" s="116">
        <v>96336</v>
      </c>
      <c r="C142" s="117">
        <v>7292000</v>
      </c>
      <c r="D142" s="125">
        <v>576510</v>
      </c>
      <c r="E142" s="116"/>
      <c r="F142" s="144">
        <v>990433</v>
      </c>
      <c r="G142" s="120">
        <f>(G141+D142)-F142</f>
        <v>4250968</v>
      </c>
      <c r="H142" s="127">
        <f t="shared" si="11"/>
        <v>7291972.9331810912</v>
      </c>
      <c r="I142" s="161">
        <f t="shared" si="15"/>
        <v>19105.04</v>
      </c>
      <c r="J142" s="125">
        <v>350000</v>
      </c>
      <c r="K142" s="124">
        <f t="shared" si="14"/>
        <v>81130.25</v>
      </c>
      <c r="L142" s="125">
        <v>80000</v>
      </c>
      <c r="M142" s="125">
        <v>190000</v>
      </c>
      <c r="N142" s="123">
        <v>109000</v>
      </c>
      <c r="O142" s="121">
        <v>0</v>
      </c>
      <c r="P142" s="121">
        <f t="shared" si="13"/>
        <v>8121208.2231810912</v>
      </c>
    </row>
    <row r="143" spans="1:16" ht="24.75">
      <c r="A143" s="116" t="s">
        <v>282</v>
      </c>
      <c r="B143" s="116">
        <v>96336</v>
      </c>
      <c r="C143" s="117">
        <v>7292000</v>
      </c>
      <c r="D143" s="125">
        <v>507310</v>
      </c>
      <c r="E143" s="116"/>
      <c r="F143" s="144">
        <v>1405112</v>
      </c>
      <c r="G143" s="120">
        <f>(G142+D143)-F143</f>
        <v>3353166</v>
      </c>
      <c r="H143" s="127">
        <f t="shared" si="11"/>
        <v>7291977.0281969365</v>
      </c>
      <c r="I143" s="161">
        <f t="shared" si="15"/>
        <v>19105.04</v>
      </c>
      <c r="J143" s="125">
        <v>350000</v>
      </c>
      <c r="K143" s="124">
        <f t="shared" si="14"/>
        <v>81130.25</v>
      </c>
      <c r="L143" s="125">
        <v>80000</v>
      </c>
      <c r="M143" s="125">
        <v>190000</v>
      </c>
      <c r="N143" s="123">
        <v>109000</v>
      </c>
      <c r="O143" s="121">
        <v>0</v>
      </c>
      <c r="P143" s="121">
        <f t="shared" si="13"/>
        <v>8121212.3181969365</v>
      </c>
    </row>
    <row r="144" spans="1:16" ht="24.75">
      <c r="A144" s="116" t="s">
        <v>283</v>
      </c>
      <c r="B144" s="116">
        <v>96336</v>
      </c>
      <c r="C144" s="117">
        <v>7292000</v>
      </c>
      <c r="D144" s="125">
        <v>251270</v>
      </c>
      <c r="E144" s="116"/>
      <c r="F144" s="144">
        <v>1989385</v>
      </c>
      <c r="G144" s="120">
        <f>(G143+D144)-F144</f>
        <v>1615051</v>
      </c>
      <c r="H144" s="127">
        <f t="shared" si="11"/>
        <v>7291980.6021552542</v>
      </c>
      <c r="I144" s="161">
        <f t="shared" si="15"/>
        <v>19105.04</v>
      </c>
      <c r="J144" s="125">
        <v>350000</v>
      </c>
      <c r="K144" s="124">
        <f t="shared" si="14"/>
        <v>81130.25</v>
      </c>
      <c r="L144" s="125">
        <v>80000</v>
      </c>
      <c r="M144" s="125">
        <v>190000</v>
      </c>
      <c r="N144" s="123">
        <v>109000</v>
      </c>
      <c r="O144" s="121">
        <v>0</v>
      </c>
      <c r="P144" s="121">
        <f t="shared" si="13"/>
        <v>8121215.8921552543</v>
      </c>
    </row>
    <row r="145" spans="1:16" ht="24.75">
      <c r="A145" s="116" t="s">
        <v>284</v>
      </c>
      <c r="B145" s="116">
        <v>96336</v>
      </c>
      <c r="C145" s="117">
        <v>7292000</v>
      </c>
      <c r="D145" s="125">
        <v>24240</v>
      </c>
      <c r="E145" s="116"/>
      <c r="F145" s="144">
        <v>1072902</v>
      </c>
      <c r="G145" s="120">
        <f>(G144+D145)-F145</f>
        <v>566389</v>
      </c>
      <c r="H145" s="127">
        <f t="shared" si="11"/>
        <v>7291981.4323333772</v>
      </c>
      <c r="I145" s="161">
        <f t="shared" si="15"/>
        <v>19105.04</v>
      </c>
      <c r="J145" s="125">
        <v>350000</v>
      </c>
      <c r="K145" s="124">
        <f t="shared" si="14"/>
        <v>81130.25</v>
      </c>
      <c r="L145" s="125">
        <v>80000</v>
      </c>
      <c r="M145" s="125">
        <v>190000</v>
      </c>
      <c r="N145" s="123">
        <v>109000</v>
      </c>
      <c r="O145" s="121">
        <v>0</v>
      </c>
      <c r="P145" s="121">
        <f t="shared" si="13"/>
        <v>8121216.7223333772</v>
      </c>
    </row>
    <row r="146" spans="1:16" ht="24.75">
      <c r="A146" s="116" t="s">
        <v>302</v>
      </c>
      <c r="B146" s="116">
        <v>96336</v>
      </c>
      <c r="C146" s="117">
        <v>7292000</v>
      </c>
      <c r="D146" s="125">
        <v>0</v>
      </c>
      <c r="E146" s="116"/>
      <c r="F146" s="144">
        <v>2849857</v>
      </c>
      <c r="G146" s="120">
        <f t="shared" si="10"/>
        <v>-2283468</v>
      </c>
      <c r="H146" s="127">
        <f t="shared" si="11"/>
        <v>7291981.4323333772</v>
      </c>
      <c r="I146" s="161">
        <f t="shared" si="15"/>
        <v>19105.04</v>
      </c>
      <c r="J146" s="125">
        <v>350000</v>
      </c>
      <c r="K146" s="124"/>
      <c r="L146" s="125"/>
      <c r="M146" s="125"/>
      <c r="N146" s="123"/>
      <c r="O146" s="121"/>
      <c r="P146" s="121"/>
    </row>
    <row r="147" spans="1:16" ht="24.75">
      <c r="A147" s="116" t="s">
        <v>303</v>
      </c>
      <c r="B147" s="116">
        <v>96336</v>
      </c>
      <c r="C147" s="117"/>
      <c r="D147" s="125">
        <v>0</v>
      </c>
      <c r="E147" s="116"/>
      <c r="F147" s="144">
        <v>1966885</v>
      </c>
      <c r="G147" s="120">
        <f t="shared" si="10"/>
        <v>-4250353</v>
      </c>
      <c r="H147" s="127">
        <f t="shared" si="11"/>
        <v>7291981.4323333781</v>
      </c>
      <c r="I147" s="161">
        <f t="shared" si="15"/>
        <v>0</v>
      </c>
      <c r="J147" s="125">
        <v>350000</v>
      </c>
      <c r="K147" s="124"/>
      <c r="L147" s="125"/>
      <c r="M147" s="125"/>
      <c r="N147" s="123"/>
      <c r="O147" s="121"/>
      <c r="P147" s="121"/>
    </row>
    <row r="148" spans="1:16" ht="24.75">
      <c r="A148" s="116" t="s">
        <v>285</v>
      </c>
      <c r="B148" s="116">
        <v>960937</v>
      </c>
      <c r="C148" s="117">
        <v>7488000</v>
      </c>
      <c r="D148" s="125">
        <v>444220</v>
      </c>
      <c r="E148" s="116"/>
      <c r="F148" s="144">
        <v>959176</v>
      </c>
      <c r="G148" s="120">
        <f t="shared" si="10"/>
        <v>-4765309</v>
      </c>
      <c r="H148" s="127">
        <f t="shared" si="11"/>
        <v>7273708.6680427799</v>
      </c>
      <c r="I148" s="161">
        <f t="shared" si="15"/>
        <v>19618.560000000001</v>
      </c>
      <c r="J148" s="125">
        <v>350000</v>
      </c>
      <c r="K148" s="124">
        <f t="shared" si="14"/>
        <v>81130.25</v>
      </c>
      <c r="L148" s="125">
        <v>80000</v>
      </c>
      <c r="M148" s="125">
        <v>190000</v>
      </c>
      <c r="N148" s="123">
        <v>109000</v>
      </c>
      <c r="O148" s="121">
        <v>0</v>
      </c>
      <c r="P148" s="121">
        <f t="shared" si="13"/>
        <v>8103457.4780427795</v>
      </c>
    </row>
    <row r="149" spans="1:16" ht="24.75">
      <c r="A149" s="116" t="s">
        <v>286</v>
      </c>
      <c r="B149" s="116">
        <v>960937</v>
      </c>
      <c r="C149" s="117">
        <v>7488000</v>
      </c>
      <c r="D149" s="125">
        <v>1306210</v>
      </c>
      <c r="E149" s="116"/>
      <c r="F149" s="144">
        <v>2991178</v>
      </c>
      <c r="G149" s="120">
        <f t="shared" si="10"/>
        <v>-6450277</v>
      </c>
      <c r="H149" s="127">
        <f t="shared" si="11"/>
        <v>7230313.7129554497</v>
      </c>
      <c r="I149" s="161">
        <f t="shared" si="15"/>
        <v>19618.560000000001</v>
      </c>
      <c r="J149" s="125">
        <v>350000</v>
      </c>
      <c r="K149" s="124">
        <f t="shared" si="14"/>
        <v>81130.25</v>
      </c>
      <c r="L149" s="125">
        <v>80000</v>
      </c>
      <c r="M149" s="125">
        <v>190000</v>
      </c>
      <c r="N149" s="123">
        <v>109000</v>
      </c>
      <c r="O149" s="121">
        <v>0</v>
      </c>
      <c r="P149" s="121">
        <f t="shared" si="13"/>
        <v>8060062.5229554493</v>
      </c>
    </row>
    <row r="150" spans="1:16" ht="24.75">
      <c r="A150" s="116" t="s">
        <v>287</v>
      </c>
      <c r="B150" s="116">
        <v>960937</v>
      </c>
      <c r="C150" s="117">
        <v>7488000</v>
      </c>
      <c r="D150" s="125">
        <v>498740</v>
      </c>
      <c r="E150" s="116"/>
      <c r="F150" s="144">
        <v>0</v>
      </c>
      <c r="G150" s="120">
        <f t="shared" si="10"/>
        <v>-5951537</v>
      </c>
      <c r="H150" s="127">
        <f t="shared" si="11"/>
        <v>7208719.5501701729</v>
      </c>
      <c r="I150" s="161">
        <f t="shared" si="15"/>
        <v>19618.560000000001</v>
      </c>
      <c r="J150" s="125">
        <v>350000</v>
      </c>
      <c r="K150" s="124">
        <f t="shared" si="14"/>
        <v>81130.25</v>
      </c>
      <c r="L150" s="125">
        <v>80000</v>
      </c>
      <c r="M150" s="125">
        <v>190000</v>
      </c>
      <c r="N150" s="123">
        <v>109000</v>
      </c>
      <c r="O150" s="121">
        <v>0</v>
      </c>
      <c r="P150" s="121">
        <f t="shared" si="13"/>
        <v>8038468.3601701725</v>
      </c>
    </row>
    <row r="151" spans="1:16" ht="24.75">
      <c r="A151" s="116" t="s">
        <v>288</v>
      </c>
      <c r="B151" s="116">
        <v>960937</v>
      </c>
      <c r="C151" s="117">
        <v>7488000</v>
      </c>
      <c r="D151" s="125">
        <v>247500</v>
      </c>
      <c r="E151" s="116"/>
      <c r="F151" s="144">
        <v>0</v>
      </c>
      <c r="G151" s="120">
        <f t="shared" si="10"/>
        <v>-5704037</v>
      </c>
      <c r="H151" s="127">
        <f t="shared" si="11"/>
        <v>7196601.4816280361</v>
      </c>
      <c r="I151" s="161">
        <f t="shared" si="15"/>
        <v>19618.560000000001</v>
      </c>
      <c r="J151" s="125">
        <v>350000</v>
      </c>
      <c r="K151" s="124">
        <f t="shared" si="14"/>
        <v>81130.25</v>
      </c>
      <c r="L151" s="125">
        <v>80000</v>
      </c>
      <c r="M151" s="125">
        <v>190000</v>
      </c>
      <c r="N151" s="123">
        <v>109000</v>
      </c>
      <c r="O151" s="121">
        <v>0</v>
      </c>
      <c r="P151" s="121">
        <f t="shared" si="13"/>
        <v>8026350.2916280357</v>
      </c>
    </row>
    <row r="152" spans="1:16" ht="24.75">
      <c r="A152" s="116" t="s">
        <v>288</v>
      </c>
      <c r="B152" s="116">
        <v>960945</v>
      </c>
      <c r="C152" s="117">
        <v>7401000</v>
      </c>
      <c r="D152" s="125">
        <v>25870</v>
      </c>
      <c r="E152" s="116"/>
      <c r="F152" s="144">
        <v>0</v>
      </c>
      <c r="G152" s="120">
        <f t="shared" si="10"/>
        <v>-5678167</v>
      </c>
      <c r="H152" s="127">
        <f t="shared" si="11"/>
        <v>7195670.2322177459</v>
      </c>
      <c r="I152" s="161">
        <f t="shared" si="15"/>
        <v>19390.62</v>
      </c>
      <c r="J152" s="125">
        <v>350000</v>
      </c>
      <c r="K152" s="124">
        <f t="shared" si="14"/>
        <v>81130.25</v>
      </c>
      <c r="L152" s="125">
        <v>80000</v>
      </c>
      <c r="M152" s="125">
        <v>190000</v>
      </c>
      <c r="N152" s="123">
        <v>109000</v>
      </c>
      <c r="O152" s="121">
        <v>0</v>
      </c>
      <c r="P152" s="121">
        <f t="shared" si="13"/>
        <v>8025191.102217746</v>
      </c>
    </row>
    <row r="153" spans="1:16" ht="24.75">
      <c r="A153" s="116" t="s">
        <v>289</v>
      </c>
      <c r="B153" s="116">
        <v>960945</v>
      </c>
      <c r="C153" s="117">
        <v>7401000</v>
      </c>
      <c r="D153" s="125">
        <v>450820</v>
      </c>
      <c r="E153" s="116"/>
      <c r="F153" s="144">
        <v>0</v>
      </c>
      <c r="G153" s="120">
        <f t="shared" si="10"/>
        <v>-5227347</v>
      </c>
      <c r="H153" s="127">
        <f t="shared" si="11"/>
        <v>7177962.059044701</v>
      </c>
      <c r="I153" s="161">
        <f t="shared" si="15"/>
        <v>19390.62</v>
      </c>
      <c r="J153" s="125">
        <v>350000</v>
      </c>
      <c r="K153" s="124">
        <f t="shared" si="14"/>
        <v>81130.25</v>
      </c>
      <c r="L153" s="125">
        <v>80000</v>
      </c>
      <c r="M153" s="125">
        <v>190000</v>
      </c>
      <c r="N153" s="123">
        <v>109000</v>
      </c>
      <c r="O153" s="121">
        <v>0</v>
      </c>
      <c r="P153" s="121">
        <f t="shared" si="13"/>
        <v>8007482.9290447012</v>
      </c>
    </row>
    <row r="154" spans="1:16" ht="24.75">
      <c r="A154" s="116" t="s">
        <v>290</v>
      </c>
      <c r="B154" s="116">
        <v>960945</v>
      </c>
      <c r="C154" s="117">
        <v>7401000</v>
      </c>
      <c r="D154" s="125">
        <v>396170</v>
      </c>
      <c r="E154" s="116"/>
      <c r="F154" s="144">
        <v>0</v>
      </c>
      <c r="G154" s="120">
        <f t="shared" si="10"/>
        <v>-4831177</v>
      </c>
      <c r="H154" s="127">
        <f t="shared" si="11"/>
        <v>7159672.3252865998</v>
      </c>
      <c r="I154" s="161">
        <f t="shared" si="15"/>
        <v>19390.62</v>
      </c>
      <c r="J154" s="125">
        <v>350000</v>
      </c>
      <c r="K154" s="124">
        <f t="shared" si="14"/>
        <v>81130.25</v>
      </c>
      <c r="L154" s="125">
        <v>80000</v>
      </c>
      <c r="M154" s="125">
        <v>190000</v>
      </c>
      <c r="N154" s="123">
        <v>109000</v>
      </c>
      <c r="O154" s="121">
        <v>0</v>
      </c>
      <c r="P154" s="121">
        <f t="shared" si="13"/>
        <v>7989193.1952865999</v>
      </c>
    </row>
    <row r="155" spans="1:16" ht="24.75">
      <c r="A155" s="116" t="s">
        <v>291</v>
      </c>
      <c r="B155" s="116">
        <v>960945</v>
      </c>
      <c r="C155" s="117">
        <v>7401000</v>
      </c>
      <c r="D155" s="125">
        <v>148900</v>
      </c>
      <c r="E155" s="116"/>
      <c r="F155" s="144">
        <v>999155</v>
      </c>
      <c r="G155" s="120">
        <f t="shared" si="10"/>
        <v>-5681432</v>
      </c>
      <c r="H155" s="127">
        <f t="shared" si="11"/>
        <v>7153347.5658307401</v>
      </c>
      <c r="I155" s="161">
        <f t="shared" si="15"/>
        <v>19390.62</v>
      </c>
      <c r="J155" s="125">
        <v>350000</v>
      </c>
      <c r="K155" s="124">
        <f t="shared" si="14"/>
        <v>81130.25</v>
      </c>
      <c r="L155" s="125">
        <v>80000</v>
      </c>
      <c r="M155" s="125">
        <v>190000</v>
      </c>
      <c r="N155" s="123">
        <v>109000</v>
      </c>
      <c r="O155" s="121">
        <v>0</v>
      </c>
      <c r="P155" s="121">
        <f t="shared" si="13"/>
        <v>7982868.4358307403</v>
      </c>
    </row>
    <row r="156" spans="1:16" ht="24.75">
      <c r="A156" s="116" t="s">
        <v>292</v>
      </c>
      <c r="B156" s="116">
        <v>960945</v>
      </c>
      <c r="C156" s="117">
        <v>7401000</v>
      </c>
      <c r="D156" s="125">
        <v>811090</v>
      </c>
      <c r="E156" s="116"/>
      <c r="F156" s="144">
        <v>2844123</v>
      </c>
      <c r="G156" s="120">
        <f>(G155+D156)-F156</f>
        <v>-7714465</v>
      </c>
      <c r="H156" s="127">
        <f t="shared" si="11"/>
        <v>7127309.673011167</v>
      </c>
      <c r="I156" s="161">
        <f t="shared" si="15"/>
        <v>19390.62</v>
      </c>
      <c r="J156" s="125">
        <v>350000</v>
      </c>
      <c r="K156" s="124">
        <f t="shared" si="14"/>
        <v>81130.25</v>
      </c>
      <c r="L156" s="125">
        <v>80000</v>
      </c>
      <c r="M156" s="125">
        <v>190000</v>
      </c>
      <c r="N156" s="123">
        <v>109000</v>
      </c>
      <c r="O156" s="121">
        <v>0</v>
      </c>
      <c r="P156" s="121">
        <f t="shared" si="13"/>
        <v>7956830.5430111671</v>
      </c>
    </row>
    <row r="157" spans="1:16">
      <c r="A157" s="116" t="s">
        <v>293</v>
      </c>
      <c r="B157" s="116">
        <v>960945</v>
      </c>
      <c r="C157" s="117">
        <v>7401000</v>
      </c>
      <c r="D157" s="125">
        <v>275640</v>
      </c>
      <c r="E157" s="116"/>
      <c r="F157" s="144"/>
      <c r="G157" s="120">
        <f>(G156+D157)-F157</f>
        <v>-7438825</v>
      </c>
      <c r="H157" s="127">
        <f t="shared" si="11"/>
        <v>7117168.2862019334</v>
      </c>
      <c r="I157" s="123"/>
      <c r="J157" s="125">
        <v>350000</v>
      </c>
      <c r="K157" s="124">
        <f t="shared" si="14"/>
        <v>81130.25</v>
      </c>
      <c r="L157" s="125">
        <v>80000</v>
      </c>
      <c r="M157" s="125">
        <v>190000</v>
      </c>
      <c r="N157" s="123">
        <v>109000</v>
      </c>
      <c r="O157" s="121">
        <v>0</v>
      </c>
      <c r="P157" s="121">
        <f t="shared" si="13"/>
        <v>7927298.5362019334</v>
      </c>
    </row>
    <row r="158" spans="1:16">
      <c r="A158" s="116" t="s">
        <v>294</v>
      </c>
      <c r="B158" s="116">
        <v>960945</v>
      </c>
      <c r="C158" s="117">
        <v>7401000</v>
      </c>
      <c r="D158" s="125">
        <v>375290</v>
      </c>
      <c r="E158" s="116"/>
      <c r="F158" s="144"/>
      <c r="G158" s="120">
        <f t="shared" si="10"/>
        <v>-7063535</v>
      </c>
      <c r="H158" s="127">
        <f t="shared" si="11"/>
        <v>7102088.1310287407</v>
      </c>
      <c r="I158" s="123"/>
      <c r="J158" s="125">
        <v>350000</v>
      </c>
      <c r="K158" s="124">
        <f t="shared" si="14"/>
        <v>81130.25</v>
      </c>
      <c r="L158" s="125">
        <v>80000</v>
      </c>
      <c r="M158" s="125">
        <v>190000</v>
      </c>
      <c r="N158" s="123">
        <v>109000</v>
      </c>
      <c r="O158" s="121">
        <v>0</v>
      </c>
      <c r="P158" s="121">
        <f t="shared" si="13"/>
        <v>7912218.3810287407</v>
      </c>
    </row>
    <row r="159" spans="1:16">
      <c r="A159" s="116" t="s">
        <v>295</v>
      </c>
      <c r="B159" s="116">
        <v>960945</v>
      </c>
      <c r="C159" s="117">
        <v>7401000</v>
      </c>
      <c r="D159" s="125">
        <v>378530</v>
      </c>
      <c r="E159" s="116"/>
      <c r="F159" s="144">
        <v>970800</v>
      </c>
      <c r="G159" s="120">
        <f t="shared" si="10"/>
        <v>-7655805</v>
      </c>
      <c r="H159" s="127">
        <f t="shared" si="11"/>
        <v>7087308.8740124386</v>
      </c>
      <c r="I159" s="123"/>
      <c r="J159" s="125">
        <v>350000</v>
      </c>
      <c r="K159" s="124">
        <f t="shared" si="14"/>
        <v>81130.25</v>
      </c>
      <c r="L159" s="125">
        <v>80000</v>
      </c>
      <c r="M159" s="125">
        <v>190000</v>
      </c>
      <c r="N159" s="123">
        <v>109000</v>
      </c>
      <c r="O159" s="121">
        <v>0</v>
      </c>
      <c r="P159" s="121">
        <f t="shared" si="13"/>
        <v>7897439.1240124386</v>
      </c>
    </row>
    <row r="160" spans="1:16">
      <c r="A160" s="116" t="s">
        <v>296</v>
      </c>
      <c r="B160" s="116">
        <v>960945</v>
      </c>
      <c r="C160" s="117">
        <v>7401000</v>
      </c>
      <c r="D160" s="125">
        <v>358700</v>
      </c>
      <c r="E160" s="116"/>
      <c r="F160" s="144"/>
      <c r="G160" s="120"/>
      <c r="H160" s="127" t="e">
        <f t="shared" si="11"/>
        <v>#DIV/0!</v>
      </c>
      <c r="I160" s="123"/>
      <c r="J160" s="125">
        <v>350000</v>
      </c>
      <c r="K160" s="124">
        <f t="shared" si="14"/>
        <v>81130.25</v>
      </c>
      <c r="L160" s="125">
        <v>80000</v>
      </c>
      <c r="M160" s="125">
        <v>190000</v>
      </c>
      <c r="N160" s="123">
        <v>109000</v>
      </c>
      <c r="O160" s="121">
        <v>0</v>
      </c>
      <c r="P160" s="121" t="e">
        <f t="shared" si="13"/>
        <v>#DIV/0!</v>
      </c>
    </row>
    <row r="161" spans="1:16">
      <c r="A161" s="116" t="s">
        <v>297</v>
      </c>
      <c r="B161" s="116">
        <v>960945</v>
      </c>
      <c r="C161" s="117">
        <v>7401000</v>
      </c>
      <c r="D161" s="125">
        <v>276560</v>
      </c>
      <c r="E161" s="116"/>
      <c r="F161" s="144"/>
      <c r="G161" s="120"/>
      <c r="H161" s="127" t="e">
        <f t="shared" si="11"/>
        <v>#DIV/0!</v>
      </c>
      <c r="I161" s="123"/>
      <c r="J161" s="125">
        <v>350000</v>
      </c>
      <c r="K161" s="124">
        <f t="shared" si="14"/>
        <v>81130.25</v>
      </c>
      <c r="L161" s="125">
        <v>80000</v>
      </c>
      <c r="M161" s="125">
        <v>190000</v>
      </c>
      <c r="N161" s="123">
        <v>109000</v>
      </c>
      <c r="O161" s="121">
        <v>0</v>
      </c>
      <c r="P161" s="121" t="e">
        <f t="shared" si="13"/>
        <v>#DIV/0!</v>
      </c>
    </row>
    <row r="162" spans="1:16">
      <c r="A162" s="116" t="s">
        <v>298</v>
      </c>
      <c r="B162" s="116">
        <v>960945</v>
      </c>
      <c r="C162" s="117">
        <v>7401000</v>
      </c>
      <c r="D162" s="125">
        <v>225770</v>
      </c>
      <c r="E162" s="116"/>
      <c r="F162" s="144"/>
      <c r="G162" s="120"/>
      <c r="H162" s="127" t="e">
        <f t="shared" si="11"/>
        <v>#DIV/0!</v>
      </c>
      <c r="I162" s="123"/>
      <c r="J162" s="125">
        <v>350000</v>
      </c>
      <c r="K162" s="124">
        <f t="shared" si="14"/>
        <v>81130.25</v>
      </c>
      <c r="L162" s="125">
        <v>80000</v>
      </c>
      <c r="M162" s="125">
        <v>190000</v>
      </c>
      <c r="N162" s="123">
        <v>109000</v>
      </c>
      <c r="O162" s="121">
        <v>0</v>
      </c>
      <c r="P162" s="121" t="e">
        <f t="shared" si="13"/>
        <v>#DIV/0!</v>
      </c>
    </row>
    <row r="163" spans="1:16">
      <c r="A163" s="116" t="s">
        <v>299</v>
      </c>
      <c r="B163" s="116">
        <v>960945</v>
      </c>
      <c r="C163" s="117">
        <v>7401000</v>
      </c>
      <c r="D163" s="125">
        <v>273390</v>
      </c>
      <c r="E163" s="116"/>
      <c r="F163" s="144"/>
      <c r="G163" s="120"/>
      <c r="H163" s="127" t="e">
        <f t="shared" si="11"/>
        <v>#DIV/0!</v>
      </c>
      <c r="I163" s="123"/>
      <c r="J163" s="125">
        <v>350000</v>
      </c>
      <c r="K163" s="124">
        <f t="shared" si="14"/>
        <v>81130.25</v>
      </c>
      <c r="L163" s="125">
        <v>80000</v>
      </c>
      <c r="M163" s="125">
        <v>190000</v>
      </c>
      <c r="N163" s="123">
        <v>109000</v>
      </c>
      <c r="O163" s="121">
        <v>0</v>
      </c>
      <c r="P163" s="121" t="e">
        <f t="shared" si="13"/>
        <v>#DIV/0!</v>
      </c>
    </row>
    <row r="164" spans="1:16">
      <c r="A164" s="116" t="s">
        <v>299</v>
      </c>
      <c r="B164" s="116">
        <v>960967</v>
      </c>
      <c r="C164" s="117">
        <v>7455000</v>
      </c>
      <c r="D164" s="125">
        <v>866850</v>
      </c>
      <c r="E164" s="116"/>
      <c r="F164" s="144"/>
      <c r="G164" s="120"/>
      <c r="H164" s="127" t="e">
        <f t="shared" si="11"/>
        <v>#DIV/0!</v>
      </c>
      <c r="I164" s="123"/>
      <c r="J164" s="125">
        <v>350000</v>
      </c>
      <c r="K164" s="124">
        <f t="shared" si="14"/>
        <v>81130.25</v>
      </c>
      <c r="L164" s="125">
        <v>80000</v>
      </c>
      <c r="M164" s="125">
        <v>190000</v>
      </c>
      <c r="N164" s="123">
        <v>109000</v>
      </c>
      <c r="O164" s="121">
        <v>0</v>
      </c>
      <c r="P164" s="121" t="e">
        <f t="shared" si="13"/>
        <v>#DIV/0!</v>
      </c>
    </row>
    <row r="165" spans="1:16">
      <c r="A165" s="116" t="s">
        <v>300</v>
      </c>
      <c r="B165" s="116">
        <v>960967</v>
      </c>
      <c r="C165" s="117">
        <v>7455000</v>
      </c>
      <c r="D165" s="125">
        <v>1065420</v>
      </c>
      <c r="E165" s="116"/>
      <c r="F165" s="144"/>
      <c r="G165" s="120"/>
      <c r="H165" s="127" t="e">
        <f t="shared" si="11"/>
        <v>#DIV/0!</v>
      </c>
      <c r="I165" s="123"/>
      <c r="J165" s="125">
        <v>350000</v>
      </c>
      <c r="K165" s="124">
        <f t="shared" si="14"/>
        <v>81130.25</v>
      </c>
      <c r="L165" s="125">
        <v>80000</v>
      </c>
      <c r="M165" s="125">
        <v>190000</v>
      </c>
      <c r="N165" s="123">
        <v>109000</v>
      </c>
      <c r="O165" s="121">
        <v>0</v>
      </c>
      <c r="P165" s="121" t="e">
        <f t="shared" si="13"/>
        <v>#DIV/0!</v>
      </c>
    </row>
    <row r="166" spans="1:16">
      <c r="A166" s="116" t="s">
        <v>301</v>
      </c>
      <c r="B166" s="116">
        <v>960967</v>
      </c>
      <c r="C166" s="117">
        <v>7455000</v>
      </c>
      <c r="D166" s="125">
        <v>861530</v>
      </c>
      <c r="E166" s="116"/>
      <c r="F166" s="144"/>
      <c r="G166" s="120"/>
      <c r="H166" s="127" t="e">
        <f t="shared" si="11"/>
        <v>#DIV/0!</v>
      </c>
      <c r="I166" s="123"/>
      <c r="J166" s="125">
        <v>350000</v>
      </c>
      <c r="K166" s="124">
        <f t="shared" si="14"/>
        <v>81130.25</v>
      </c>
      <c r="L166" s="125">
        <v>80000</v>
      </c>
      <c r="M166" s="125">
        <v>190000</v>
      </c>
      <c r="N166" s="123">
        <v>109000</v>
      </c>
      <c r="O166" s="121">
        <v>0</v>
      </c>
      <c r="P166" s="121" t="e">
        <f t="shared" si="13"/>
        <v>#DIV/0!</v>
      </c>
    </row>
    <row r="167" spans="1:16">
      <c r="A167" s="116"/>
      <c r="B167" s="116"/>
      <c r="C167" s="117"/>
      <c r="D167" s="125"/>
      <c r="E167" s="116"/>
      <c r="F167" s="144"/>
      <c r="G167" s="120"/>
      <c r="H167" s="127" t="e">
        <f t="shared" si="11"/>
        <v>#DIV/0!</v>
      </c>
      <c r="I167" s="123"/>
      <c r="J167" s="125">
        <v>350000</v>
      </c>
      <c r="K167" s="124">
        <f t="shared" si="14"/>
        <v>81130.25</v>
      </c>
      <c r="L167" s="125">
        <v>80000</v>
      </c>
      <c r="M167" s="125">
        <v>190000</v>
      </c>
      <c r="N167" s="123">
        <v>109000</v>
      </c>
      <c r="O167" s="121">
        <v>0</v>
      </c>
      <c r="P167" s="121" t="e">
        <f t="shared" si="13"/>
        <v>#DIV/0!</v>
      </c>
    </row>
    <row r="168" spans="1:16">
      <c r="A168" s="116"/>
      <c r="B168" s="116"/>
      <c r="C168" s="117"/>
      <c r="D168" s="125"/>
      <c r="E168" s="116"/>
      <c r="F168" s="144"/>
      <c r="G168" s="120"/>
      <c r="H168" s="127" t="e">
        <f t="shared" si="11"/>
        <v>#DIV/0!</v>
      </c>
      <c r="I168" s="123"/>
      <c r="J168" s="125">
        <v>350000</v>
      </c>
      <c r="K168" s="123"/>
      <c r="L168" s="125">
        <v>80000</v>
      </c>
      <c r="M168" s="125">
        <v>190000</v>
      </c>
      <c r="N168" s="123">
        <v>109000</v>
      </c>
      <c r="O168" s="121">
        <v>0</v>
      </c>
      <c r="P168" s="121" t="e">
        <f t="shared" si="13"/>
        <v>#DIV/0!</v>
      </c>
    </row>
    <row r="169" spans="1:16">
      <c r="A169" s="116"/>
      <c r="B169" s="116"/>
      <c r="C169" s="117"/>
      <c r="D169" s="125"/>
      <c r="E169" s="116"/>
      <c r="F169" s="144"/>
      <c r="G169" s="120"/>
      <c r="H169" s="127" t="e">
        <f t="shared" si="11"/>
        <v>#DIV/0!</v>
      </c>
      <c r="I169" s="123"/>
      <c r="J169" s="125">
        <v>350000</v>
      </c>
      <c r="K169" s="123"/>
      <c r="L169" s="125">
        <v>80000</v>
      </c>
      <c r="M169" s="125">
        <v>190000</v>
      </c>
      <c r="N169" s="123">
        <v>109000</v>
      </c>
      <c r="O169" s="121">
        <v>0</v>
      </c>
      <c r="P169" s="121" t="e">
        <f t="shared" si="13"/>
        <v>#DIV/0!</v>
      </c>
    </row>
    <row r="170" spans="1:16">
      <c r="A170" s="116"/>
      <c r="B170" s="116"/>
      <c r="C170" s="117"/>
      <c r="D170" s="125"/>
      <c r="E170" s="116"/>
      <c r="F170" s="144"/>
      <c r="G170" s="120"/>
      <c r="H170" s="127" t="e">
        <f t="shared" si="11"/>
        <v>#DIV/0!</v>
      </c>
      <c r="I170" s="123"/>
      <c r="J170" s="125">
        <v>350000</v>
      </c>
      <c r="K170" s="123"/>
      <c r="L170" s="125">
        <v>80000</v>
      </c>
      <c r="M170" s="125">
        <v>190000</v>
      </c>
      <c r="N170" s="123">
        <v>109000</v>
      </c>
      <c r="O170" s="121">
        <v>0</v>
      </c>
      <c r="P170" s="121" t="e">
        <f t="shared" si="13"/>
        <v>#DIV/0!</v>
      </c>
    </row>
    <row r="171" spans="1:16">
      <c r="A171" s="116"/>
      <c r="B171" s="116"/>
      <c r="C171" s="117"/>
      <c r="D171" s="125"/>
      <c r="E171" s="116"/>
      <c r="F171" s="144"/>
      <c r="G171" s="120"/>
      <c r="H171" s="127" t="e">
        <f t="shared" si="11"/>
        <v>#DIV/0!</v>
      </c>
      <c r="I171" s="123"/>
      <c r="J171" s="125">
        <v>350000</v>
      </c>
      <c r="K171" s="123"/>
      <c r="L171" s="125">
        <v>80000</v>
      </c>
      <c r="M171" s="125">
        <v>190000</v>
      </c>
      <c r="N171" s="123">
        <v>109000</v>
      </c>
      <c r="O171" s="121">
        <v>0</v>
      </c>
      <c r="P171" s="121" t="e">
        <f t="shared" si="13"/>
        <v>#DIV/0!</v>
      </c>
    </row>
    <row r="172" spans="1:16">
      <c r="A172" s="116"/>
      <c r="B172" s="116"/>
      <c r="C172" s="117"/>
      <c r="D172" s="125"/>
      <c r="E172" s="116"/>
      <c r="F172" s="144"/>
      <c r="G172" s="120"/>
      <c r="H172" s="127" t="e">
        <f t="shared" si="11"/>
        <v>#DIV/0!</v>
      </c>
      <c r="I172" s="123"/>
      <c r="J172" s="125">
        <v>350000</v>
      </c>
      <c r="K172" s="123"/>
      <c r="L172" s="125">
        <v>80000</v>
      </c>
      <c r="M172" s="125">
        <v>190000</v>
      </c>
      <c r="N172" s="123">
        <v>109000</v>
      </c>
      <c r="O172" s="121">
        <v>0</v>
      </c>
      <c r="P172" s="121" t="e">
        <f t="shared" si="13"/>
        <v>#DIV/0!</v>
      </c>
    </row>
    <row r="173" spans="1:16">
      <c r="A173" s="116"/>
      <c r="B173" s="116"/>
      <c r="C173" s="117"/>
      <c r="D173" s="125"/>
      <c r="E173" s="116"/>
      <c r="F173" s="144"/>
      <c r="G173" s="120"/>
      <c r="H173" s="127" t="e">
        <f t="shared" si="11"/>
        <v>#DIV/0!</v>
      </c>
      <c r="I173" s="123"/>
      <c r="J173" s="125">
        <v>350000</v>
      </c>
      <c r="K173" s="123"/>
      <c r="L173" s="125">
        <v>80000</v>
      </c>
      <c r="M173" s="125">
        <v>190000</v>
      </c>
      <c r="N173" s="123">
        <v>109000</v>
      </c>
      <c r="O173" s="121">
        <v>0</v>
      </c>
      <c r="P173" s="121" t="e">
        <f t="shared" si="13"/>
        <v>#DIV/0!</v>
      </c>
    </row>
    <row r="174" spans="1:16">
      <c r="A174" s="116"/>
      <c r="B174" s="116"/>
      <c r="C174" s="117"/>
      <c r="D174" s="125"/>
      <c r="E174" s="116"/>
      <c r="F174" s="144"/>
      <c r="G174" s="120"/>
      <c r="H174" s="127" t="e">
        <f t="shared" si="11"/>
        <v>#DIV/0!</v>
      </c>
      <c r="I174" s="123"/>
      <c r="J174" s="125">
        <v>350000</v>
      </c>
      <c r="K174" s="123"/>
      <c r="L174" s="125">
        <v>80000</v>
      </c>
      <c r="M174" s="125">
        <v>190000</v>
      </c>
      <c r="N174" s="123">
        <v>109000</v>
      </c>
      <c r="O174" s="121">
        <v>0</v>
      </c>
      <c r="P174" s="121" t="e">
        <f t="shared" si="13"/>
        <v>#DIV/0!</v>
      </c>
    </row>
    <row r="175" spans="1:16">
      <c r="A175" s="116"/>
      <c r="B175" s="116"/>
      <c r="C175" s="117"/>
      <c r="D175" s="125"/>
      <c r="E175" s="116"/>
      <c r="F175" s="144"/>
      <c r="G175" s="120"/>
      <c r="H175" s="127" t="e">
        <f t="shared" si="11"/>
        <v>#DIV/0!</v>
      </c>
      <c r="I175" s="123"/>
      <c r="J175" s="125">
        <v>350000</v>
      </c>
      <c r="K175" s="123"/>
      <c r="L175" s="125">
        <v>80000</v>
      </c>
      <c r="M175" s="125">
        <v>190000</v>
      </c>
      <c r="N175" s="123">
        <v>109000</v>
      </c>
      <c r="O175" s="121">
        <v>0</v>
      </c>
      <c r="P175" s="121" t="e">
        <f t="shared" si="13"/>
        <v>#DIV/0!</v>
      </c>
    </row>
    <row r="176" spans="1:16">
      <c r="A176" s="116"/>
      <c r="B176" s="116"/>
      <c r="C176" s="117"/>
      <c r="D176" s="125"/>
      <c r="E176" s="116"/>
      <c r="F176" s="144"/>
      <c r="G176" s="120"/>
      <c r="H176" s="127" t="e">
        <f t="shared" si="11"/>
        <v>#DIV/0!</v>
      </c>
      <c r="I176" s="123"/>
      <c r="J176" s="125">
        <v>350000</v>
      </c>
      <c r="K176" s="123"/>
      <c r="L176" s="125">
        <v>80000</v>
      </c>
      <c r="M176" s="125">
        <v>190000</v>
      </c>
      <c r="N176" s="123">
        <v>109000</v>
      </c>
      <c r="O176" s="121">
        <v>0</v>
      </c>
      <c r="P176" s="121" t="e">
        <f t="shared" si="13"/>
        <v>#DIV/0!</v>
      </c>
    </row>
    <row r="177" spans="1:16">
      <c r="A177" s="116"/>
      <c r="B177" s="116"/>
      <c r="C177" s="117"/>
      <c r="D177" s="125"/>
      <c r="E177" s="116"/>
      <c r="F177" s="144"/>
      <c r="G177" s="120"/>
      <c r="H177" s="127" t="e">
        <f t="shared" si="11"/>
        <v>#DIV/0!</v>
      </c>
      <c r="I177" s="123"/>
      <c r="J177" s="125">
        <v>350000</v>
      </c>
      <c r="K177" s="123"/>
      <c r="L177" s="125">
        <v>80000</v>
      </c>
      <c r="M177" s="125">
        <v>190000</v>
      </c>
      <c r="N177" s="123">
        <v>109000</v>
      </c>
      <c r="O177" s="121">
        <v>0</v>
      </c>
      <c r="P177" s="121" t="e">
        <f t="shared" si="13"/>
        <v>#DIV/0!</v>
      </c>
    </row>
    <row r="178" spans="1:16">
      <c r="A178" s="116"/>
      <c r="B178" s="116"/>
      <c r="C178" s="117"/>
      <c r="D178" s="125"/>
      <c r="E178" s="116"/>
      <c r="F178" s="144"/>
      <c r="G178" s="120"/>
      <c r="H178" s="127" t="e">
        <f t="shared" si="11"/>
        <v>#DIV/0!</v>
      </c>
      <c r="I178" s="123"/>
      <c r="J178" s="125">
        <v>350000</v>
      </c>
      <c r="K178" s="123"/>
      <c r="L178" s="125">
        <v>80000</v>
      </c>
      <c r="M178" s="125">
        <v>190000</v>
      </c>
      <c r="N178" s="123">
        <v>109000</v>
      </c>
      <c r="O178" s="121">
        <v>0</v>
      </c>
      <c r="P178" s="121" t="e">
        <f t="shared" si="13"/>
        <v>#DIV/0!</v>
      </c>
    </row>
    <row r="179" spans="1:16">
      <c r="A179" s="116"/>
      <c r="B179" s="116"/>
      <c r="C179" s="117"/>
      <c r="D179" s="125"/>
      <c r="E179" s="116"/>
      <c r="F179" s="144"/>
      <c r="G179" s="120"/>
      <c r="H179" s="127" t="e">
        <f t="shared" si="11"/>
        <v>#DIV/0!</v>
      </c>
      <c r="I179" s="123"/>
      <c r="J179" s="125">
        <v>350000</v>
      </c>
      <c r="K179" s="123"/>
      <c r="L179" s="125">
        <v>80000</v>
      </c>
      <c r="M179" s="125">
        <v>190000</v>
      </c>
      <c r="N179" s="123">
        <v>109000</v>
      </c>
      <c r="O179" s="121">
        <v>0</v>
      </c>
      <c r="P179" s="121" t="e">
        <f t="shared" si="13"/>
        <v>#DIV/0!</v>
      </c>
    </row>
    <row r="180" spans="1:16">
      <c r="A180" s="116"/>
      <c r="B180" s="116"/>
      <c r="C180" s="117"/>
      <c r="D180" s="125"/>
      <c r="E180" s="116"/>
      <c r="F180" s="144"/>
      <c r="G180" s="120"/>
      <c r="H180" s="127" t="e">
        <f t="shared" ref="H180:H207" si="16">((D180*C180)+(H179*G179)-(H179*F180))/G180</f>
        <v>#DIV/0!</v>
      </c>
      <c r="I180" s="123"/>
      <c r="J180" s="125">
        <v>350000</v>
      </c>
      <c r="K180" s="123"/>
      <c r="L180" s="125">
        <v>80000</v>
      </c>
      <c r="M180" s="125">
        <v>190000</v>
      </c>
      <c r="N180" s="123">
        <v>109000</v>
      </c>
      <c r="O180" s="121">
        <v>0</v>
      </c>
      <c r="P180" s="121" t="e">
        <f t="shared" ref="P180:P199" si="17">(H180+I180+J180+K180+L180+M180+N180+O180)</f>
        <v>#DIV/0!</v>
      </c>
    </row>
    <row r="181" spans="1:16">
      <c r="A181" s="116"/>
      <c r="B181" s="116"/>
      <c r="C181" s="117"/>
      <c r="D181" s="125"/>
      <c r="E181" s="116"/>
      <c r="F181" s="144"/>
      <c r="G181" s="120"/>
      <c r="H181" s="127" t="e">
        <f t="shared" si="16"/>
        <v>#DIV/0!</v>
      </c>
      <c r="I181" s="123"/>
      <c r="J181" s="125"/>
      <c r="K181" s="123"/>
      <c r="L181" s="125">
        <v>80000</v>
      </c>
      <c r="M181" s="125">
        <v>190000</v>
      </c>
      <c r="N181" s="123">
        <v>109000</v>
      </c>
      <c r="O181" s="121">
        <v>0</v>
      </c>
      <c r="P181" s="121" t="e">
        <f t="shared" si="17"/>
        <v>#DIV/0!</v>
      </c>
    </row>
    <row r="182" spans="1:16">
      <c r="A182" s="116"/>
      <c r="B182" s="116"/>
      <c r="C182" s="117"/>
      <c r="D182" s="125"/>
      <c r="E182" s="116"/>
      <c r="F182" s="144"/>
      <c r="G182" s="120"/>
      <c r="H182" s="127" t="e">
        <f t="shared" si="16"/>
        <v>#DIV/0!</v>
      </c>
      <c r="I182" s="123"/>
      <c r="J182" s="125"/>
      <c r="K182" s="123"/>
      <c r="L182" s="125">
        <v>80000</v>
      </c>
      <c r="M182" s="125">
        <v>190000</v>
      </c>
      <c r="N182" s="123">
        <v>109000</v>
      </c>
      <c r="O182" s="121">
        <v>0</v>
      </c>
      <c r="P182" s="121" t="e">
        <f t="shared" si="17"/>
        <v>#DIV/0!</v>
      </c>
    </row>
    <row r="183" spans="1:16">
      <c r="A183" s="116"/>
      <c r="B183" s="116"/>
      <c r="C183" s="117"/>
      <c r="D183" s="125"/>
      <c r="E183" s="116"/>
      <c r="F183" s="144"/>
      <c r="G183" s="120"/>
      <c r="H183" s="127" t="e">
        <f t="shared" si="16"/>
        <v>#DIV/0!</v>
      </c>
      <c r="I183" s="123"/>
      <c r="J183" s="125"/>
      <c r="K183" s="123"/>
      <c r="L183" s="125">
        <v>80000</v>
      </c>
      <c r="M183" s="125">
        <v>190000</v>
      </c>
      <c r="N183" s="123">
        <v>109000</v>
      </c>
      <c r="O183" s="121">
        <v>0</v>
      </c>
      <c r="P183" s="121" t="e">
        <f t="shared" si="17"/>
        <v>#DIV/0!</v>
      </c>
    </row>
    <row r="184" spans="1:16">
      <c r="A184" s="116"/>
      <c r="B184" s="116"/>
      <c r="C184" s="117"/>
      <c r="D184" s="125"/>
      <c r="E184" s="116"/>
      <c r="F184" s="144"/>
      <c r="G184" s="120"/>
      <c r="H184" s="127" t="e">
        <f t="shared" si="16"/>
        <v>#DIV/0!</v>
      </c>
      <c r="I184" s="123"/>
      <c r="J184" s="125"/>
      <c r="K184" s="123"/>
      <c r="L184" s="125">
        <v>80000</v>
      </c>
      <c r="M184" s="125">
        <v>190000</v>
      </c>
      <c r="N184" s="123">
        <v>109000</v>
      </c>
      <c r="O184" s="121">
        <v>0</v>
      </c>
      <c r="P184" s="121" t="e">
        <f t="shared" si="17"/>
        <v>#DIV/0!</v>
      </c>
    </row>
    <row r="185" spans="1:16">
      <c r="A185" s="116"/>
      <c r="B185" s="116"/>
      <c r="C185" s="117"/>
      <c r="D185" s="125"/>
      <c r="E185" s="116"/>
      <c r="F185" s="144"/>
      <c r="G185" s="120"/>
      <c r="H185" s="127" t="e">
        <f t="shared" si="16"/>
        <v>#DIV/0!</v>
      </c>
      <c r="I185" s="123"/>
      <c r="J185" s="125"/>
      <c r="K185" s="123"/>
      <c r="L185" s="125">
        <v>80000</v>
      </c>
      <c r="M185" s="125">
        <v>190000</v>
      </c>
      <c r="N185" s="123">
        <v>109000</v>
      </c>
      <c r="O185" s="121">
        <v>0</v>
      </c>
      <c r="P185" s="121" t="e">
        <f t="shared" si="17"/>
        <v>#DIV/0!</v>
      </c>
    </row>
    <row r="186" spans="1:16">
      <c r="A186" s="116"/>
      <c r="B186" s="116"/>
      <c r="C186" s="117"/>
      <c r="D186" s="125"/>
      <c r="E186" s="116"/>
      <c r="F186" s="144"/>
      <c r="G186" s="120"/>
      <c r="H186" s="127" t="e">
        <f t="shared" si="16"/>
        <v>#DIV/0!</v>
      </c>
      <c r="I186" s="123"/>
      <c r="J186" s="125"/>
      <c r="K186" s="123"/>
      <c r="L186" s="125">
        <v>80000</v>
      </c>
      <c r="M186" s="125">
        <v>190000</v>
      </c>
      <c r="N186" s="123">
        <v>109000</v>
      </c>
      <c r="O186" s="123"/>
      <c r="P186" s="121" t="e">
        <f t="shared" si="17"/>
        <v>#DIV/0!</v>
      </c>
    </row>
    <row r="187" spans="1:16">
      <c r="A187" s="116"/>
      <c r="B187" s="116"/>
      <c r="C187" s="117"/>
      <c r="D187" s="125"/>
      <c r="E187" s="116"/>
      <c r="F187" s="144"/>
      <c r="G187" s="120"/>
      <c r="H187" s="127" t="e">
        <f t="shared" si="16"/>
        <v>#DIV/0!</v>
      </c>
      <c r="I187" s="123"/>
      <c r="J187" s="125"/>
      <c r="K187" s="123"/>
      <c r="L187" s="125">
        <v>80000</v>
      </c>
      <c r="M187" s="125">
        <v>190000</v>
      </c>
      <c r="N187" s="123">
        <v>109000</v>
      </c>
      <c r="O187" s="123"/>
      <c r="P187" s="121" t="e">
        <f t="shared" si="17"/>
        <v>#DIV/0!</v>
      </c>
    </row>
    <row r="188" spans="1:16">
      <c r="A188" s="116"/>
      <c r="B188" s="116"/>
      <c r="C188" s="117"/>
      <c r="D188" s="125"/>
      <c r="E188" s="116"/>
      <c r="F188" s="144"/>
      <c r="G188" s="120"/>
      <c r="H188" s="127" t="e">
        <f t="shared" si="16"/>
        <v>#DIV/0!</v>
      </c>
      <c r="I188" s="123"/>
      <c r="J188" s="125"/>
      <c r="K188" s="123"/>
      <c r="L188" s="125">
        <v>80000</v>
      </c>
      <c r="M188" s="125">
        <v>190000</v>
      </c>
      <c r="N188" s="123">
        <v>109000</v>
      </c>
      <c r="O188" s="123"/>
      <c r="P188" s="121" t="e">
        <f t="shared" si="17"/>
        <v>#DIV/0!</v>
      </c>
    </row>
    <row r="189" spans="1:16">
      <c r="A189" s="116"/>
      <c r="B189" s="116"/>
      <c r="C189" s="117"/>
      <c r="D189" s="125"/>
      <c r="E189" s="116"/>
      <c r="F189" s="144"/>
      <c r="G189" s="120"/>
      <c r="H189" s="127" t="e">
        <f t="shared" si="16"/>
        <v>#DIV/0!</v>
      </c>
      <c r="I189" s="123"/>
      <c r="J189" s="125"/>
      <c r="K189" s="123"/>
      <c r="L189" s="125">
        <v>80000</v>
      </c>
      <c r="M189" s="125">
        <v>190000</v>
      </c>
      <c r="N189" s="123">
        <v>109000</v>
      </c>
      <c r="O189" s="123"/>
      <c r="P189" s="121" t="e">
        <f t="shared" si="17"/>
        <v>#DIV/0!</v>
      </c>
    </row>
    <row r="190" spans="1:16">
      <c r="A190" s="116"/>
      <c r="B190" s="116"/>
      <c r="C190" s="117"/>
      <c r="D190" s="125"/>
      <c r="E190" s="116"/>
      <c r="F190" s="144"/>
      <c r="G190" s="120"/>
      <c r="H190" s="127" t="e">
        <f t="shared" si="16"/>
        <v>#DIV/0!</v>
      </c>
      <c r="I190" s="123"/>
      <c r="J190" s="125"/>
      <c r="K190" s="123"/>
      <c r="L190" s="125">
        <v>80000</v>
      </c>
      <c r="M190" s="125">
        <v>190000</v>
      </c>
      <c r="N190" s="123">
        <v>109000</v>
      </c>
      <c r="O190" s="123"/>
      <c r="P190" s="121" t="e">
        <f t="shared" si="17"/>
        <v>#DIV/0!</v>
      </c>
    </row>
    <row r="191" spans="1:16">
      <c r="A191" s="116"/>
      <c r="B191" s="116"/>
      <c r="C191" s="117"/>
      <c r="D191" s="125"/>
      <c r="E191" s="116"/>
      <c r="F191" s="144"/>
      <c r="G191" s="120"/>
      <c r="H191" s="127" t="e">
        <f t="shared" si="16"/>
        <v>#DIV/0!</v>
      </c>
      <c r="I191" s="123"/>
      <c r="J191" s="125"/>
      <c r="K191" s="123"/>
      <c r="L191" s="125">
        <v>80000</v>
      </c>
      <c r="M191" s="125">
        <v>190000</v>
      </c>
      <c r="N191" s="123">
        <v>109000</v>
      </c>
      <c r="O191" s="123"/>
      <c r="P191" s="121" t="e">
        <f t="shared" si="17"/>
        <v>#DIV/0!</v>
      </c>
    </row>
    <row r="192" spans="1:16">
      <c r="A192" s="116"/>
      <c r="B192" s="116"/>
      <c r="C192" s="117"/>
      <c r="D192" s="125"/>
      <c r="E192" s="116"/>
      <c r="F192" s="144"/>
      <c r="G192" s="120"/>
      <c r="H192" s="127" t="e">
        <f t="shared" si="16"/>
        <v>#DIV/0!</v>
      </c>
      <c r="I192" s="123"/>
      <c r="J192" s="125"/>
      <c r="K192" s="123"/>
      <c r="L192" s="125">
        <v>80000</v>
      </c>
      <c r="M192" s="125">
        <v>190000</v>
      </c>
      <c r="N192" s="123">
        <v>109000</v>
      </c>
      <c r="O192" s="123"/>
      <c r="P192" s="121" t="e">
        <f t="shared" si="17"/>
        <v>#DIV/0!</v>
      </c>
    </row>
    <row r="193" spans="1:16">
      <c r="A193" s="116"/>
      <c r="B193" s="116"/>
      <c r="C193" s="117"/>
      <c r="D193" s="125"/>
      <c r="E193" s="116"/>
      <c r="F193" s="144"/>
      <c r="G193" s="120"/>
      <c r="H193" s="127" t="e">
        <f t="shared" si="16"/>
        <v>#DIV/0!</v>
      </c>
      <c r="I193" s="123"/>
      <c r="J193" s="125"/>
      <c r="K193" s="123"/>
      <c r="L193" s="125">
        <v>80000</v>
      </c>
      <c r="M193" s="125">
        <v>190000</v>
      </c>
      <c r="N193" s="123">
        <v>109000</v>
      </c>
      <c r="O193" s="123"/>
      <c r="P193" s="121" t="e">
        <f t="shared" si="17"/>
        <v>#DIV/0!</v>
      </c>
    </row>
    <row r="194" spans="1:16">
      <c r="A194" s="116"/>
      <c r="B194" s="116"/>
      <c r="C194" s="117"/>
      <c r="D194" s="125"/>
      <c r="E194" s="116"/>
      <c r="F194" s="144"/>
      <c r="G194" s="120"/>
      <c r="H194" s="127" t="e">
        <f t="shared" si="16"/>
        <v>#DIV/0!</v>
      </c>
      <c r="I194" s="123"/>
      <c r="J194" s="125"/>
      <c r="K194" s="123"/>
      <c r="L194" s="125">
        <v>80000</v>
      </c>
      <c r="M194" s="125">
        <v>190000</v>
      </c>
      <c r="N194" s="123">
        <v>109000</v>
      </c>
      <c r="O194" s="123"/>
      <c r="P194" s="121" t="e">
        <f t="shared" si="17"/>
        <v>#DIV/0!</v>
      </c>
    </row>
    <row r="195" spans="1:16">
      <c r="A195" s="116"/>
      <c r="B195" s="116"/>
      <c r="C195" s="117"/>
      <c r="D195" s="125"/>
      <c r="E195" s="116"/>
      <c r="F195" s="144"/>
      <c r="G195" s="120"/>
      <c r="H195" s="127" t="e">
        <f t="shared" si="16"/>
        <v>#DIV/0!</v>
      </c>
      <c r="I195" s="123"/>
      <c r="J195" s="125"/>
      <c r="K195" s="123"/>
      <c r="L195" s="125"/>
      <c r="M195" s="125"/>
      <c r="N195" s="123"/>
      <c r="O195" s="123"/>
      <c r="P195" s="121" t="e">
        <f t="shared" si="17"/>
        <v>#DIV/0!</v>
      </c>
    </row>
    <row r="196" spans="1:16">
      <c r="A196" s="116"/>
      <c r="B196" s="116"/>
      <c r="C196" s="117"/>
      <c r="D196" s="125"/>
      <c r="E196" s="116"/>
      <c r="F196" s="144"/>
      <c r="G196" s="120"/>
      <c r="H196" s="127" t="e">
        <f t="shared" si="16"/>
        <v>#DIV/0!</v>
      </c>
      <c r="I196" s="123"/>
      <c r="J196" s="125"/>
      <c r="K196" s="123"/>
      <c r="L196" s="125"/>
      <c r="M196" s="125"/>
      <c r="N196" s="123"/>
      <c r="O196" s="123"/>
      <c r="P196" s="121" t="e">
        <f t="shared" si="17"/>
        <v>#DIV/0!</v>
      </c>
    </row>
    <row r="197" spans="1:16">
      <c r="A197" s="116"/>
      <c r="B197" s="116"/>
      <c r="C197" s="117"/>
      <c r="D197" s="125"/>
      <c r="E197" s="116"/>
      <c r="F197" s="144"/>
      <c r="G197" s="120"/>
      <c r="H197" s="127" t="e">
        <f t="shared" si="16"/>
        <v>#DIV/0!</v>
      </c>
      <c r="I197" s="123"/>
      <c r="J197" s="125"/>
      <c r="K197" s="123"/>
      <c r="L197" s="125"/>
      <c r="M197" s="125"/>
      <c r="N197" s="123"/>
      <c r="O197" s="123"/>
      <c r="P197" s="121" t="e">
        <f t="shared" si="17"/>
        <v>#DIV/0!</v>
      </c>
    </row>
    <row r="198" spans="1:16">
      <c r="A198" s="116"/>
      <c r="B198" s="116"/>
      <c r="C198" s="117"/>
      <c r="D198" s="125"/>
      <c r="E198" s="116"/>
      <c r="F198" s="144"/>
      <c r="G198" s="120"/>
      <c r="H198" s="127" t="e">
        <f t="shared" si="16"/>
        <v>#DIV/0!</v>
      </c>
      <c r="I198" s="123"/>
      <c r="J198" s="125"/>
      <c r="K198" s="123"/>
      <c r="L198" s="125"/>
      <c r="M198" s="125"/>
      <c r="N198" s="123"/>
      <c r="O198" s="123"/>
      <c r="P198" s="121" t="e">
        <f t="shared" si="17"/>
        <v>#DIV/0!</v>
      </c>
    </row>
    <row r="199" spans="1:16">
      <c r="A199" s="116"/>
      <c r="B199" s="116"/>
      <c r="C199" s="117"/>
      <c r="D199" s="125"/>
      <c r="E199" s="116"/>
      <c r="F199" s="144"/>
      <c r="G199" s="120"/>
      <c r="H199" s="127" t="e">
        <f t="shared" si="16"/>
        <v>#DIV/0!</v>
      </c>
      <c r="I199" s="123"/>
      <c r="J199" s="125"/>
      <c r="K199" s="123"/>
      <c r="L199" s="125"/>
      <c r="M199" s="125"/>
      <c r="N199" s="123"/>
      <c r="O199" s="123"/>
      <c r="P199" s="121" t="e">
        <f t="shared" si="17"/>
        <v>#DIV/0!</v>
      </c>
    </row>
    <row r="200" spans="1:16">
      <c r="A200" s="116"/>
      <c r="B200" s="116"/>
      <c r="C200" s="117"/>
      <c r="D200" s="125"/>
      <c r="E200" s="116"/>
      <c r="F200" s="144"/>
      <c r="G200" s="120"/>
      <c r="H200" s="127" t="e">
        <f t="shared" si="16"/>
        <v>#DIV/0!</v>
      </c>
      <c r="I200" s="123"/>
      <c r="J200" s="125"/>
      <c r="K200" s="123"/>
      <c r="L200" s="125"/>
      <c r="M200" s="125"/>
      <c r="N200" s="123"/>
      <c r="O200" s="123"/>
      <c r="P200" s="123"/>
    </row>
    <row r="201" spans="1:16">
      <c r="A201" s="116"/>
      <c r="B201" s="116"/>
      <c r="C201" s="117"/>
      <c r="D201" s="125"/>
      <c r="E201" s="116"/>
      <c r="F201" s="144"/>
      <c r="G201" s="120"/>
      <c r="H201" s="127" t="e">
        <f t="shared" si="16"/>
        <v>#DIV/0!</v>
      </c>
      <c r="I201" s="123"/>
      <c r="J201" s="125"/>
      <c r="K201" s="123"/>
      <c r="L201" s="125"/>
      <c r="M201" s="125"/>
      <c r="N201" s="123"/>
      <c r="O201" s="123"/>
      <c r="P201" s="123"/>
    </row>
    <row r="202" spans="1:16">
      <c r="A202" s="116"/>
      <c r="B202" s="116"/>
      <c r="C202" s="117"/>
      <c r="D202" s="125"/>
      <c r="E202" s="116"/>
      <c r="F202" s="144"/>
      <c r="G202" s="120"/>
      <c r="H202" s="127" t="e">
        <f t="shared" si="16"/>
        <v>#DIV/0!</v>
      </c>
      <c r="I202" s="123"/>
      <c r="J202" s="125"/>
      <c r="K202" s="123"/>
      <c r="L202" s="125"/>
      <c r="M202" s="125"/>
      <c r="N202" s="123"/>
      <c r="O202" s="123"/>
      <c r="P202" s="123"/>
    </row>
    <row r="203" spans="1:16">
      <c r="A203" s="116"/>
      <c r="B203" s="116"/>
      <c r="C203" s="117"/>
      <c r="D203" s="125"/>
      <c r="E203" s="116"/>
      <c r="F203" s="144"/>
      <c r="G203" s="120"/>
      <c r="H203" s="127" t="e">
        <f t="shared" si="16"/>
        <v>#DIV/0!</v>
      </c>
      <c r="I203" s="123"/>
      <c r="J203" s="125"/>
      <c r="K203" s="123"/>
      <c r="L203" s="125"/>
      <c r="M203" s="125"/>
      <c r="N203" s="123"/>
      <c r="O203" s="123"/>
      <c r="P203" s="123"/>
    </row>
    <row r="204" spans="1:16">
      <c r="A204" s="116"/>
      <c r="B204" s="116"/>
      <c r="C204" s="117"/>
      <c r="D204" s="125"/>
      <c r="E204" s="116"/>
      <c r="F204" s="144"/>
      <c r="G204" s="120"/>
      <c r="H204" s="127" t="e">
        <f t="shared" si="16"/>
        <v>#DIV/0!</v>
      </c>
      <c r="I204" s="123"/>
      <c r="J204" s="125"/>
      <c r="K204" s="123"/>
      <c r="L204" s="125"/>
      <c r="M204" s="125"/>
      <c r="N204" s="123"/>
      <c r="O204" s="123"/>
      <c r="P204" s="123"/>
    </row>
    <row r="205" spans="1:16">
      <c r="A205" s="116"/>
      <c r="B205" s="116"/>
      <c r="C205" s="117"/>
      <c r="D205" s="125"/>
      <c r="E205" s="116"/>
      <c r="F205" s="144"/>
      <c r="G205" s="120"/>
      <c r="H205" s="127" t="e">
        <f t="shared" si="16"/>
        <v>#DIV/0!</v>
      </c>
      <c r="I205" s="123"/>
      <c r="J205" s="125"/>
      <c r="K205" s="123"/>
      <c r="L205" s="125"/>
      <c r="M205" s="125"/>
      <c r="N205" s="123"/>
      <c r="O205" s="123"/>
      <c r="P205" s="123"/>
    </row>
    <row r="206" spans="1:16">
      <c r="A206" s="116"/>
      <c r="B206" s="116"/>
      <c r="C206" s="117"/>
      <c r="D206" s="125"/>
      <c r="E206" s="116"/>
      <c r="F206" s="144"/>
      <c r="G206" s="120"/>
      <c r="H206" s="127" t="e">
        <f t="shared" si="16"/>
        <v>#DIV/0!</v>
      </c>
      <c r="I206" s="123"/>
      <c r="J206" s="125"/>
      <c r="K206" s="123"/>
      <c r="L206" s="125"/>
      <c r="M206" s="125"/>
      <c r="N206" s="123"/>
      <c r="O206" s="123"/>
      <c r="P206" s="123"/>
    </row>
    <row r="207" spans="1:16">
      <c r="A207" s="116"/>
      <c r="B207" s="116"/>
      <c r="C207" s="117"/>
      <c r="D207" s="125"/>
      <c r="E207" s="116"/>
      <c r="F207" s="144"/>
      <c r="G207" s="120"/>
      <c r="H207" s="127" t="e">
        <f t="shared" si="16"/>
        <v>#DIV/0!</v>
      </c>
      <c r="I207" s="123"/>
      <c r="J207" s="125"/>
      <c r="K207" s="123"/>
      <c r="L207" s="125"/>
      <c r="M207" s="125"/>
      <c r="N207" s="123"/>
      <c r="O207" s="123"/>
      <c r="P207" s="123"/>
    </row>
    <row r="208" spans="1:16">
      <c r="A208" s="116"/>
      <c r="B208" s="116"/>
      <c r="C208" s="117"/>
      <c r="D208" s="125"/>
      <c r="E208" s="116"/>
      <c r="F208" s="144"/>
      <c r="G208" s="120"/>
      <c r="H208" s="123"/>
      <c r="I208" s="123"/>
      <c r="J208" s="125"/>
      <c r="K208" s="123"/>
      <c r="L208" s="125"/>
      <c r="M208" s="125"/>
      <c r="N208" s="123"/>
      <c r="O208" s="123"/>
      <c r="P208" s="123"/>
    </row>
    <row r="209" spans="1:16">
      <c r="A209" s="116"/>
      <c r="B209" s="116"/>
      <c r="C209" s="117"/>
      <c r="D209" s="125"/>
      <c r="E209" s="116"/>
      <c r="F209" s="144"/>
      <c r="G209" s="120"/>
      <c r="H209" s="123"/>
      <c r="I209" s="123"/>
      <c r="J209" s="125"/>
      <c r="K209" s="123"/>
      <c r="L209" s="125"/>
      <c r="M209" s="125"/>
      <c r="N209" s="123"/>
      <c r="O209" s="123"/>
      <c r="P209" s="123"/>
    </row>
    <row r="210" spans="1:16">
      <c r="A210" s="116"/>
      <c r="B210" s="116"/>
      <c r="C210" s="117"/>
      <c r="D210" s="125"/>
      <c r="E210" s="116"/>
      <c r="F210" s="144"/>
      <c r="G210" s="120"/>
      <c r="H210" s="123"/>
      <c r="I210" s="123"/>
      <c r="J210" s="125"/>
      <c r="K210" s="123"/>
      <c r="L210" s="125"/>
      <c r="M210" s="125"/>
      <c r="N210" s="123"/>
      <c r="O210" s="123"/>
      <c r="P210" s="123"/>
    </row>
    <row r="211" spans="1:16">
      <c r="A211" s="116"/>
      <c r="B211" s="116"/>
      <c r="C211" s="117"/>
      <c r="D211" s="125"/>
      <c r="E211" s="116"/>
      <c r="F211" s="144"/>
      <c r="G211" s="120"/>
      <c r="H211" s="123"/>
      <c r="I211" s="123"/>
      <c r="J211" s="125"/>
      <c r="K211" s="123"/>
      <c r="L211" s="125"/>
      <c r="M211" s="125"/>
      <c r="N211" s="123"/>
      <c r="O211" s="123"/>
      <c r="P211" s="123"/>
    </row>
    <row r="212" spans="1:16">
      <c r="A212" s="116"/>
      <c r="B212" s="116"/>
      <c r="C212" s="117"/>
      <c r="D212" s="125"/>
      <c r="E212" s="116"/>
      <c r="F212" s="144"/>
      <c r="G212" s="120"/>
      <c r="H212" s="123"/>
      <c r="I212" s="123"/>
      <c r="J212" s="125"/>
      <c r="K212" s="123"/>
      <c r="L212" s="125"/>
      <c r="M212" s="125"/>
      <c r="N212" s="123"/>
      <c r="O212" s="123"/>
      <c r="P212" s="123"/>
    </row>
    <row r="213" spans="1:16">
      <c r="A213" s="116"/>
      <c r="B213" s="116"/>
      <c r="C213" s="117"/>
      <c r="D213" s="125"/>
      <c r="E213" s="116"/>
      <c r="F213" s="144"/>
      <c r="G213" s="120"/>
      <c r="H213" s="123"/>
      <c r="I213" s="123"/>
      <c r="J213" s="125"/>
      <c r="K213" s="123"/>
      <c r="L213" s="125"/>
      <c r="M213" s="125"/>
      <c r="N213" s="123"/>
      <c r="O213" s="123"/>
      <c r="P213" s="123"/>
    </row>
  </sheetData>
  <autoFilter ref="A3:P207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P211"/>
  <sheetViews>
    <sheetView rightToLeft="1" workbookViewId="0">
      <pane ySplit="3" topLeftCell="A4" activePane="bottomLeft" state="frozen"/>
      <selection pane="bottomLeft" activeCell="C14" sqref="C14"/>
    </sheetView>
  </sheetViews>
  <sheetFormatPr defaultRowHeight="21.75"/>
  <cols>
    <col min="1" max="1" width="23.28515625" style="106" bestFit="1" customWidth="1"/>
    <col min="2" max="2" width="15" style="110" customWidth="1"/>
    <col min="3" max="3" width="15" style="108" customWidth="1"/>
    <col min="4" max="4" width="15" style="107" bestFit="1" customWidth="1"/>
    <col min="5" max="5" width="17.85546875" style="106" hidden="1" customWidth="1"/>
    <col min="6" max="6" width="17.85546875" style="141" customWidth="1"/>
    <col min="7" max="7" width="17.85546875" style="107" customWidth="1"/>
    <col min="8" max="8" width="27.28515625" style="106" bestFit="1" customWidth="1"/>
    <col min="9" max="9" width="18" style="106" bestFit="1" customWidth="1"/>
    <col min="10" max="10" width="16.7109375" style="106" customWidth="1"/>
    <col min="11" max="11" width="14.42578125" style="106" customWidth="1"/>
    <col min="12" max="12" width="21.85546875" style="107" customWidth="1"/>
    <col min="13" max="13" width="15" style="107" bestFit="1" customWidth="1"/>
    <col min="14" max="14" width="17.140625" style="106" bestFit="1" customWidth="1"/>
    <col min="15" max="16" width="19" style="106" bestFit="1" customWidth="1"/>
    <col min="17" max="18" width="9.140625" style="106"/>
    <col min="19" max="19" width="16.28515625" style="106" customWidth="1"/>
    <col min="20" max="16384" width="9.140625" style="106"/>
  </cols>
  <sheetData>
    <row r="1" spans="1:16">
      <c r="A1" s="106" t="s">
        <v>124</v>
      </c>
      <c r="B1" s="107">
        <v>13839204</v>
      </c>
      <c r="C1" s="108">
        <v>6600000</v>
      </c>
      <c r="D1" s="109">
        <v>2.6199999999999999E-3</v>
      </c>
      <c r="F1" s="141">
        <v>37735</v>
      </c>
    </row>
    <row r="2" spans="1:16" ht="3" customHeight="1" thickBot="1"/>
    <row r="3" spans="1:16" ht="43.5">
      <c r="A3" s="111" t="s">
        <v>13</v>
      </c>
      <c r="B3" s="112" t="s">
        <v>125</v>
      </c>
      <c r="C3" s="113" t="s">
        <v>126</v>
      </c>
      <c r="D3" s="113" t="s">
        <v>127</v>
      </c>
      <c r="E3" s="112" t="s">
        <v>128</v>
      </c>
      <c r="F3" s="142" t="s">
        <v>129</v>
      </c>
      <c r="G3" s="114" t="s">
        <v>130</v>
      </c>
      <c r="H3" s="115" t="s">
        <v>131</v>
      </c>
      <c r="I3" s="128" t="s">
        <v>132</v>
      </c>
      <c r="J3" s="128" t="s">
        <v>133</v>
      </c>
      <c r="K3" s="128" t="s">
        <v>134</v>
      </c>
      <c r="L3" s="129" t="s">
        <v>135</v>
      </c>
      <c r="M3" s="130" t="s">
        <v>136</v>
      </c>
      <c r="N3" s="130" t="s">
        <v>137</v>
      </c>
      <c r="O3" s="130" t="s">
        <v>138</v>
      </c>
      <c r="P3" s="131" t="s">
        <v>194</v>
      </c>
    </row>
    <row r="4" spans="1:16">
      <c r="A4" s="116" t="s">
        <v>139</v>
      </c>
      <c r="B4" s="116">
        <v>1395653</v>
      </c>
      <c r="C4" s="117">
        <v>7151000</v>
      </c>
      <c r="D4" s="118">
        <f>530880</f>
        <v>530880</v>
      </c>
      <c r="E4" s="119" t="s">
        <v>140</v>
      </c>
      <c r="F4" s="143">
        <v>0</v>
      </c>
      <c r="G4" s="120">
        <f>($B$1+D4)-F4</f>
        <v>14370084</v>
      </c>
      <c r="H4" s="121">
        <f>((B1*C1)+(D4*C4))/(B1+D4)</f>
        <v>6620355.8225546908</v>
      </c>
      <c r="I4" s="122">
        <f>C4*$D$1</f>
        <v>18735.62</v>
      </c>
      <c r="J4" s="123">
        <v>350000</v>
      </c>
      <c r="K4" s="124">
        <f>2.15*$F$1</f>
        <v>81130.25</v>
      </c>
      <c r="L4" s="125">
        <v>80000</v>
      </c>
      <c r="M4" s="125">
        <v>170000</v>
      </c>
      <c r="N4" s="123">
        <v>109000</v>
      </c>
      <c r="O4" s="121">
        <v>0</v>
      </c>
      <c r="P4" s="121">
        <f>(H4+I4+J4+K4+L4+M4+N4+O4)</f>
        <v>7429221.6925546909</v>
      </c>
    </row>
    <row r="5" spans="1:16">
      <c r="A5" s="116" t="s">
        <v>141</v>
      </c>
      <c r="B5" s="116">
        <v>1395653</v>
      </c>
      <c r="C5" s="117">
        <v>7151000</v>
      </c>
      <c r="D5" s="118">
        <v>49800</v>
      </c>
      <c r="E5" s="119" t="s">
        <v>140</v>
      </c>
      <c r="F5" s="143">
        <v>0</v>
      </c>
      <c r="G5" s="120">
        <f>(G4+D5)-F5</f>
        <v>14419884</v>
      </c>
      <c r="H5" s="121">
        <f>((C5*D5)+(H4*G4))/(G5)</f>
        <v>6622188.4364673113</v>
      </c>
      <c r="I5" s="122">
        <f t="shared" ref="I5:I66" si="0">C5*$D$1</f>
        <v>18735.62</v>
      </c>
      <c r="J5" s="123">
        <v>350000</v>
      </c>
      <c r="K5" s="124">
        <f t="shared" ref="K5:K75" si="1">2.15*$F$1</f>
        <v>81130.25</v>
      </c>
      <c r="L5" s="125">
        <v>80000</v>
      </c>
      <c r="M5" s="125">
        <v>170000</v>
      </c>
      <c r="N5" s="123">
        <v>109000</v>
      </c>
      <c r="O5" s="121">
        <v>0</v>
      </c>
      <c r="P5" s="121">
        <f t="shared" ref="P5:P69" si="2">(H5+I5+J5+K5+L5+M5+N5+O5)</f>
        <v>7431054.3064673115</v>
      </c>
    </row>
    <row r="6" spans="1:16">
      <c r="A6" s="116" t="s">
        <v>142</v>
      </c>
      <c r="B6" s="116">
        <v>1395653</v>
      </c>
      <c r="C6" s="117">
        <v>7151000</v>
      </c>
      <c r="D6" s="117">
        <v>823480</v>
      </c>
      <c r="E6" s="116" t="s">
        <v>140</v>
      </c>
      <c r="F6" s="144">
        <v>0</v>
      </c>
      <c r="G6" s="120">
        <f>(G5+D6)-F6</f>
        <v>15243364</v>
      </c>
      <c r="H6" s="121">
        <f>((D6*C6)+(G5*H5))/G6</f>
        <v>6650755.9984790757</v>
      </c>
      <c r="I6" s="122">
        <f t="shared" si="0"/>
        <v>18735.62</v>
      </c>
      <c r="J6" s="123">
        <v>350000</v>
      </c>
      <c r="K6" s="124">
        <f t="shared" si="1"/>
        <v>81130.25</v>
      </c>
      <c r="L6" s="125">
        <v>80000</v>
      </c>
      <c r="M6" s="125">
        <v>170000</v>
      </c>
      <c r="N6" s="123">
        <v>109000</v>
      </c>
      <c r="O6" s="121">
        <v>0</v>
      </c>
      <c r="P6" s="121">
        <f t="shared" si="2"/>
        <v>7459621.8684790758</v>
      </c>
    </row>
    <row r="7" spans="1:16">
      <c r="A7" s="116" t="s">
        <v>143</v>
      </c>
      <c r="B7" s="116">
        <v>1395653</v>
      </c>
      <c r="C7" s="117">
        <v>7151000</v>
      </c>
      <c r="D7" s="117">
        <v>326110</v>
      </c>
      <c r="E7" s="116" t="s">
        <v>140</v>
      </c>
      <c r="F7" s="144">
        <v>0</v>
      </c>
      <c r="G7" s="120">
        <f t="shared" ref="G7:G70" si="3">(G6+D7)-F7</f>
        <v>15569474</v>
      </c>
      <c r="H7" s="121">
        <f>((D7*C7)+(G6*H6))/G7</f>
        <v>6661233.8457933776</v>
      </c>
      <c r="I7" s="122">
        <f t="shared" si="0"/>
        <v>18735.62</v>
      </c>
      <c r="J7" s="123">
        <v>350000</v>
      </c>
      <c r="K7" s="124">
        <f t="shared" si="1"/>
        <v>81130.25</v>
      </c>
      <c r="L7" s="125">
        <v>80000</v>
      </c>
      <c r="M7" s="125">
        <v>170000</v>
      </c>
      <c r="N7" s="123">
        <v>109000</v>
      </c>
      <c r="O7" s="121">
        <v>0</v>
      </c>
      <c r="P7" s="121">
        <f t="shared" si="2"/>
        <v>7470099.7157933777</v>
      </c>
    </row>
    <row r="8" spans="1:16">
      <c r="A8" s="116" t="s">
        <v>144</v>
      </c>
      <c r="B8" s="116">
        <v>48</v>
      </c>
      <c r="C8" s="117">
        <f>5998000/0.98</f>
        <v>6120408.1632653065</v>
      </c>
      <c r="D8" s="117">
        <v>98760</v>
      </c>
      <c r="E8" s="116" t="s">
        <v>145</v>
      </c>
      <c r="F8" s="144">
        <v>0</v>
      </c>
      <c r="G8" s="120">
        <f>(G7+D8)-F8</f>
        <v>15668234</v>
      </c>
      <c r="H8" s="121">
        <f>((D8*C8)+(G7*H7))/G8</f>
        <v>6657824.9137844173</v>
      </c>
      <c r="I8" s="122">
        <f t="shared" si="0"/>
        <v>16035.469387755104</v>
      </c>
      <c r="J8" s="123">
        <v>350000</v>
      </c>
      <c r="K8" s="124">
        <f t="shared" si="1"/>
        <v>81130.25</v>
      </c>
      <c r="L8" s="125">
        <v>80000</v>
      </c>
      <c r="M8" s="125">
        <v>900000</v>
      </c>
      <c r="N8" s="123">
        <v>109000</v>
      </c>
      <c r="O8" s="121">
        <v>0</v>
      </c>
      <c r="P8" s="121">
        <f t="shared" si="2"/>
        <v>8193990.6331721721</v>
      </c>
    </row>
    <row r="9" spans="1:16">
      <c r="A9" s="116" t="s">
        <v>146</v>
      </c>
      <c r="B9" s="116">
        <v>48</v>
      </c>
      <c r="C9" s="117">
        <f>5998000/0.98</f>
        <v>6120408.1632653065</v>
      </c>
      <c r="D9" s="117">
        <v>208320</v>
      </c>
      <c r="E9" s="116" t="s">
        <v>145</v>
      </c>
      <c r="F9" s="144">
        <v>0</v>
      </c>
      <c r="G9" s="120">
        <f t="shared" si="3"/>
        <v>15876554</v>
      </c>
      <c r="H9" s="121">
        <f>((D9*C9)+(G8*H8))/G9</f>
        <v>6650773.3421733398</v>
      </c>
      <c r="I9" s="122">
        <f t="shared" si="0"/>
        <v>16035.469387755104</v>
      </c>
      <c r="J9" s="123">
        <v>350000</v>
      </c>
      <c r="K9" s="124">
        <f t="shared" si="1"/>
        <v>81130.25</v>
      </c>
      <c r="L9" s="125">
        <v>80000</v>
      </c>
      <c r="M9" s="125">
        <v>900000</v>
      </c>
      <c r="N9" s="123">
        <v>109000</v>
      </c>
      <c r="O9" s="121">
        <v>0</v>
      </c>
      <c r="P9" s="121">
        <f t="shared" si="2"/>
        <v>8186939.0615610946</v>
      </c>
    </row>
    <row r="10" spans="1:16">
      <c r="A10" s="116" t="s">
        <v>147</v>
      </c>
      <c r="B10" s="116">
        <v>48</v>
      </c>
      <c r="C10" s="117">
        <f>5998000/0.98</f>
        <v>6120408.1632653065</v>
      </c>
      <c r="D10" s="117">
        <v>367020</v>
      </c>
      <c r="E10" s="116" t="s">
        <v>145</v>
      </c>
      <c r="F10" s="144">
        <v>0</v>
      </c>
      <c r="G10" s="120">
        <f t="shared" si="3"/>
        <v>16243574</v>
      </c>
      <c r="H10" s="121">
        <f>((D10*C10)+(G9*H9))/G10</f>
        <v>6638789.8570140488</v>
      </c>
      <c r="I10" s="122">
        <f t="shared" si="0"/>
        <v>16035.469387755104</v>
      </c>
      <c r="J10" s="123">
        <v>350000</v>
      </c>
      <c r="K10" s="124">
        <f t="shared" si="1"/>
        <v>81130.25</v>
      </c>
      <c r="L10" s="125">
        <v>80000</v>
      </c>
      <c r="M10" s="125">
        <v>900000</v>
      </c>
      <c r="N10" s="123">
        <v>109000</v>
      </c>
      <c r="O10" s="121">
        <v>0</v>
      </c>
      <c r="P10" s="121">
        <f t="shared" si="2"/>
        <v>8174955.5764018036</v>
      </c>
    </row>
    <row r="11" spans="1:16">
      <c r="A11" s="116" t="s">
        <v>147</v>
      </c>
      <c r="B11" s="116">
        <v>1395653</v>
      </c>
      <c r="C11" s="117">
        <v>7151000</v>
      </c>
      <c r="D11" s="117">
        <v>155670</v>
      </c>
      <c r="E11" s="116" t="s">
        <v>140</v>
      </c>
      <c r="F11" s="144">
        <v>0</v>
      </c>
      <c r="G11" s="120">
        <f>(G10+D11)-F11</f>
        <v>16399244</v>
      </c>
      <c r="H11" s="121">
        <f>((C5*D5)+(H4*G4))/(G5)</f>
        <v>6622188.4364673113</v>
      </c>
      <c r="I11" s="122">
        <f t="shared" si="0"/>
        <v>18735.62</v>
      </c>
      <c r="J11" s="123">
        <v>350000</v>
      </c>
      <c r="K11" s="124">
        <f t="shared" si="1"/>
        <v>81130.25</v>
      </c>
      <c r="L11" s="125">
        <v>80000</v>
      </c>
      <c r="M11" s="125">
        <v>170000</v>
      </c>
      <c r="N11" s="123">
        <v>109000</v>
      </c>
      <c r="O11" s="121">
        <v>0</v>
      </c>
      <c r="P11" s="121">
        <f t="shared" si="2"/>
        <v>7431054.3064673115</v>
      </c>
    </row>
    <row r="12" spans="1:16">
      <c r="A12" s="116" t="s">
        <v>148</v>
      </c>
      <c r="B12" s="116">
        <v>48</v>
      </c>
      <c r="C12" s="117">
        <f>5998000/0.98</f>
        <v>6120408.1632653065</v>
      </c>
      <c r="D12" s="117">
        <v>97720</v>
      </c>
      <c r="E12" s="116" t="s">
        <v>145</v>
      </c>
      <c r="F12" s="144">
        <v>0</v>
      </c>
      <c r="G12" s="120">
        <f t="shared" si="3"/>
        <v>16496964</v>
      </c>
      <c r="H12" s="121">
        <f>((D12*C12)+(G10*H10))/G12</f>
        <v>6573073.7242665626</v>
      </c>
      <c r="I12" s="122">
        <f t="shared" si="0"/>
        <v>16035.469387755104</v>
      </c>
      <c r="J12" s="123">
        <v>350000</v>
      </c>
      <c r="K12" s="124">
        <f t="shared" si="1"/>
        <v>81130.25</v>
      </c>
      <c r="L12" s="125">
        <v>80000</v>
      </c>
      <c r="M12" s="125">
        <v>900000</v>
      </c>
      <c r="N12" s="123">
        <v>109000</v>
      </c>
      <c r="O12" s="121">
        <v>0</v>
      </c>
      <c r="P12" s="121">
        <f t="shared" si="2"/>
        <v>8109239.4436543174</v>
      </c>
    </row>
    <row r="13" spans="1:16">
      <c r="A13" s="116" t="s">
        <v>148</v>
      </c>
      <c r="B13" s="116">
        <v>1395653</v>
      </c>
      <c r="C13" s="117">
        <v>7151000</v>
      </c>
      <c r="D13" s="117">
        <v>200860</v>
      </c>
      <c r="E13" s="116" t="s">
        <v>140</v>
      </c>
      <c r="F13" s="144"/>
      <c r="G13" s="120">
        <f t="shared" si="3"/>
        <v>16697824</v>
      </c>
      <c r="H13" s="121">
        <f>((D13*C13)+(G12*H12))/G13</f>
        <v>6580025.664336347</v>
      </c>
      <c r="I13" s="122">
        <f t="shared" si="0"/>
        <v>18735.62</v>
      </c>
      <c r="J13" s="123">
        <v>350000</v>
      </c>
      <c r="K13" s="124">
        <f t="shared" si="1"/>
        <v>81130.25</v>
      </c>
      <c r="L13" s="125">
        <v>80000</v>
      </c>
      <c r="M13" s="125">
        <v>170000</v>
      </c>
      <c r="N13" s="123">
        <v>109000</v>
      </c>
      <c r="O13" s="121">
        <v>0</v>
      </c>
      <c r="P13" s="121">
        <f t="shared" si="2"/>
        <v>7388891.5343363471</v>
      </c>
    </row>
    <row r="14" spans="1:16">
      <c r="A14" s="116" t="s">
        <v>149</v>
      </c>
      <c r="B14" s="116">
        <v>1395653</v>
      </c>
      <c r="C14" s="117">
        <v>7151000</v>
      </c>
      <c r="D14" s="117">
        <v>24410</v>
      </c>
      <c r="E14" s="116" t="s">
        <v>140</v>
      </c>
      <c r="F14" s="144">
        <v>0</v>
      </c>
      <c r="G14" s="120">
        <f t="shared" si="3"/>
        <v>16722234</v>
      </c>
      <c r="H14" s="121">
        <f>((D14*C14)+(H13*G13))/G14</f>
        <v>6580859.1345254108</v>
      </c>
      <c r="I14" s="122">
        <f t="shared" si="0"/>
        <v>18735.62</v>
      </c>
      <c r="J14" s="123">
        <v>350000</v>
      </c>
      <c r="K14" s="124">
        <f t="shared" si="1"/>
        <v>81130.25</v>
      </c>
      <c r="L14" s="125">
        <v>80000</v>
      </c>
      <c r="M14" s="125">
        <v>170000</v>
      </c>
      <c r="N14" s="123">
        <v>109000</v>
      </c>
      <c r="O14" s="121">
        <v>0</v>
      </c>
      <c r="P14" s="121">
        <f t="shared" si="2"/>
        <v>7389725.0045254109</v>
      </c>
    </row>
    <row r="15" spans="1:16">
      <c r="A15" s="116" t="s">
        <v>150</v>
      </c>
      <c r="B15" s="116">
        <v>0</v>
      </c>
      <c r="C15" s="117">
        <v>0</v>
      </c>
      <c r="D15" s="117">
        <v>0</v>
      </c>
      <c r="E15" s="116">
        <v>0</v>
      </c>
      <c r="F15" s="144">
        <v>0</v>
      </c>
      <c r="G15" s="120">
        <f t="shared" si="3"/>
        <v>16722234</v>
      </c>
      <c r="H15" s="121">
        <f>((D15*C15)+(H14*G14))/G15</f>
        <v>6580859.1345254108</v>
      </c>
      <c r="I15" s="122">
        <f t="shared" si="0"/>
        <v>0</v>
      </c>
      <c r="J15" s="123">
        <v>350000</v>
      </c>
      <c r="K15" s="124">
        <f t="shared" si="1"/>
        <v>81130.25</v>
      </c>
      <c r="L15" s="125">
        <v>80000</v>
      </c>
      <c r="M15" s="125">
        <v>170000</v>
      </c>
      <c r="N15" s="123">
        <v>109000</v>
      </c>
      <c r="O15" s="121">
        <v>0</v>
      </c>
      <c r="P15" s="121">
        <f t="shared" si="2"/>
        <v>7370989.3845254108</v>
      </c>
    </row>
    <row r="16" spans="1:16">
      <c r="A16" s="116" t="s">
        <v>151</v>
      </c>
      <c r="B16" s="116">
        <v>48</v>
      </c>
      <c r="C16" s="117">
        <f>5998000/0.98</f>
        <v>6120408.1632653065</v>
      </c>
      <c r="D16" s="117">
        <v>24080</v>
      </c>
      <c r="E16" s="116">
        <v>0</v>
      </c>
      <c r="F16" s="154">
        <v>1446242</v>
      </c>
      <c r="G16" s="120">
        <f t="shared" ref="G16:G34" si="4">(G15+D16)-F16</f>
        <v>15300072</v>
      </c>
      <c r="H16" s="121">
        <f>((H14*G14)+(D16*C16)-(F16*H15))/G16</f>
        <v>6580134.4543155441</v>
      </c>
      <c r="I16" s="122">
        <f t="shared" si="0"/>
        <v>16035.469387755104</v>
      </c>
      <c r="J16" s="123">
        <v>350000</v>
      </c>
      <c r="K16" s="124">
        <f t="shared" si="1"/>
        <v>81130.25</v>
      </c>
      <c r="L16" s="125">
        <v>80000</v>
      </c>
      <c r="M16" s="125">
        <v>900000</v>
      </c>
      <c r="N16" s="123">
        <v>109000</v>
      </c>
      <c r="O16" s="121">
        <v>0</v>
      </c>
      <c r="P16" s="121">
        <f t="shared" si="2"/>
        <v>8116300.1737032989</v>
      </c>
    </row>
    <row r="17" spans="1:16">
      <c r="A17" s="116" t="s">
        <v>152</v>
      </c>
      <c r="B17" s="116">
        <v>0</v>
      </c>
      <c r="C17" s="117">
        <v>0</v>
      </c>
      <c r="D17" s="117">
        <v>0</v>
      </c>
      <c r="E17" s="116">
        <v>0</v>
      </c>
      <c r="F17" s="144"/>
      <c r="G17" s="120">
        <f t="shared" si="4"/>
        <v>15300072</v>
      </c>
      <c r="H17" s="121">
        <f>D17*C17</f>
        <v>0</v>
      </c>
      <c r="I17" s="122">
        <f t="shared" si="0"/>
        <v>0</v>
      </c>
      <c r="J17" s="123">
        <v>350000</v>
      </c>
      <c r="K17" s="124">
        <f t="shared" si="1"/>
        <v>81130.25</v>
      </c>
      <c r="L17" s="125">
        <v>80000</v>
      </c>
      <c r="M17" s="125">
        <v>170000</v>
      </c>
      <c r="N17" s="123">
        <v>109000</v>
      </c>
      <c r="O17" s="121">
        <v>0</v>
      </c>
      <c r="P17" s="121">
        <f t="shared" si="2"/>
        <v>790130.25</v>
      </c>
    </row>
    <row r="18" spans="1:16">
      <c r="A18" s="116" t="s">
        <v>153</v>
      </c>
      <c r="B18" s="116">
        <v>0</v>
      </c>
      <c r="C18" s="117">
        <v>0</v>
      </c>
      <c r="D18" s="117">
        <v>0</v>
      </c>
      <c r="E18" s="116">
        <v>0</v>
      </c>
      <c r="F18" s="144"/>
      <c r="G18" s="120">
        <f t="shared" si="4"/>
        <v>15300072</v>
      </c>
      <c r="H18" s="121">
        <f>D18*C18</f>
        <v>0</v>
      </c>
      <c r="I18" s="122">
        <f t="shared" si="0"/>
        <v>0</v>
      </c>
      <c r="J18" s="123">
        <v>350000</v>
      </c>
      <c r="K18" s="124">
        <f t="shared" si="1"/>
        <v>81130.25</v>
      </c>
      <c r="L18" s="125">
        <v>80000</v>
      </c>
      <c r="M18" s="125">
        <v>170000</v>
      </c>
      <c r="N18" s="123">
        <v>109000</v>
      </c>
      <c r="O18" s="121">
        <v>0</v>
      </c>
      <c r="P18" s="121">
        <f t="shared" si="2"/>
        <v>790130.25</v>
      </c>
    </row>
    <row r="19" spans="1:16">
      <c r="A19" s="116" t="s">
        <v>154</v>
      </c>
      <c r="B19" s="116">
        <v>0</v>
      </c>
      <c r="C19" s="117">
        <v>0</v>
      </c>
      <c r="D19" s="125"/>
      <c r="E19" s="123">
        <v>0</v>
      </c>
      <c r="F19" s="145"/>
      <c r="G19" s="120">
        <f t="shared" si="4"/>
        <v>15300072</v>
      </c>
      <c r="H19" s="121">
        <f>D19*C19</f>
        <v>0</v>
      </c>
      <c r="I19" s="122">
        <f t="shared" si="0"/>
        <v>0</v>
      </c>
      <c r="J19" s="123">
        <v>350000</v>
      </c>
      <c r="K19" s="124">
        <f t="shared" si="1"/>
        <v>81130.25</v>
      </c>
      <c r="L19" s="125">
        <v>80000</v>
      </c>
      <c r="M19" s="125">
        <v>170000</v>
      </c>
      <c r="N19" s="123">
        <v>109000</v>
      </c>
      <c r="O19" s="121">
        <v>0</v>
      </c>
      <c r="P19" s="121">
        <f t="shared" si="2"/>
        <v>790130.25</v>
      </c>
    </row>
    <row r="20" spans="1:16">
      <c r="A20" s="116" t="s">
        <v>155</v>
      </c>
      <c r="B20" s="116">
        <v>0</v>
      </c>
      <c r="C20" s="117">
        <v>0</v>
      </c>
      <c r="D20" s="125"/>
      <c r="E20" s="123">
        <v>0</v>
      </c>
      <c r="F20" s="145"/>
      <c r="G20" s="120">
        <f t="shared" si="4"/>
        <v>15300072</v>
      </c>
      <c r="H20" s="121">
        <f>D20*C20</f>
        <v>0</v>
      </c>
      <c r="I20" s="122">
        <f t="shared" si="0"/>
        <v>0</v>
      </c>
      <c r="J20" s="123">
        <v>350000</v>
      </c>
      <c r="K20" s="124">
        <f t="shared" si="1"/>
        <v>81130.25</v>
      </c>
      <c r="L20" s="125">
        <v>80000</v>
      </c>
      <c r="M20" s="125">
        <v>170000</v>
      </c>
      <c r="N20" s="123">
        <v>109000</v>
      </c>
      <c r="O20" s="121">
        <v>0</v>
      </c>
      <c r="P20" s="121">
        <f t="shared" si="2"/>
        <v>790130.25</v>
      </c>
    </row>
    <row r="21" spans="1:16">
      <c r="A21" s="116" t="s">
        <v>156</v>
      </c>
      <c r="B21" s="116">
        <v>1396113</v>
      </c>
      <c r="C21" s="117">
        <v>6738000</v>
      </c>
      <c r="D21" s="125">
        <v>80080</v>
      </c>
      <c r="E21" s="116" t="s">
        <v>140</v>
      </c>
      <c r="F21" s="144"/>
      <c r="G21" s="120">
        <f t="shared" si="4"/>
        <v>15380152</v>
      </c>
      <c r="H21" s="121">
        <f>((D21*C21)+(H16*G16))/G21</f>
        <v>6580956.4145210357</v>
      </c>
      <c r="I21" s="122">
        <f t="shared" si="0"/>
        <v>17653.560000000001</v>
      </c>
      <c r="J21" s="123">
        <v>350000</v>
      </c>
      <c r="K21" s="124">
        <f t="shared" si="1"/>
        <v>81130.25</v>
      </c>
      <c r="L21" s="125">
        <v>80000</v>
      </c>
      <c r="M21" s="125">
        <v>170000</v>
      </c>
      <c r="N21" s="123">
        <v>109000</v>
      </c>
      <c r="O21" s="121">
        <v>0</v>
      </c>
      <c r="P21" s="121">
        <f t="shared" si="2"/>
        <v>7388740.2245210353</v>
      </c>
    </row>
    <row r="22" spans="1:16">
      <c r="A22" s="116" t="s">
        <v>157</v>
      </c>
      <c r="B22" s="116">
        <v>1396113</v>
      </c>
      <c r="C22" s="117">
        <v>6738000</v>
      </c>
      <c r="D22" s="125">
        <v>155030</v>
      </c>
      <c r="E22" s="116" t="s">
        <v>140</v>
      </c>
      <c r="F22" s="154">
        <v>1049749</v>
      </c>
      <c r="G22" s="120">
        <f t="shared" si="4"/>
        <v>14485433</v>
      </c>
      <c r="H22" s="121">
        <f>((H21*G21)+(D22*C22)-(F22*H21))/G22</f>
        <v>6582637.1697360706</v>
      </c>
      <c r="I22" s="122">
        <f t="shared" si="0"/>
        <v>17653.560000000001</v>
      </c>
      <c r="J22" s="123">
        <v>350000</v>
      </c>
      <c r="K22" s="124">
        <f t="shared" si="1"/>
        <v>81130.25</v>
      </c>
      <c r="L22" s="125">
        <v>80000</v>
      </c>
      <c r="M22" s="125">
        <v>170000</v>
      </c>
      <c r="N22" s="123">
        <v>109000</v>
      </c>
      <c r="O22" s="121">
        <v>0</v>
      </c>
      <c r="P22" s="121">
        <f t="shared" si="2"/>
        <v>7390420.9797360701</v>
      </c>
    </row>
    <row r="23" spans="1:16">
      <c r="A23" s="116" t="s">
        <v>158</v>
      </c>
      <c r="B23" s="116">
        <v>1396113</v>
      </c>
      <c r="C23" s="117">
        <v>6738000</v>
      </c>
      <c r="D23" s="125">
        <v>159260</v>
      </c>
      <c r="E23" s="116" t="s">
        <v>140</v>
      </c>
      <c r="F23" s="154">
        <f>1948910+594519</f>
        <v>2543429</v>
      </c>
      <c r="G23" s="120">
        <f t="shared" si="4"/>
        <v>12101264</v>
      </c>
      <c r="H23" s="126">
        <f>((H22*G22)+(C23*D23)-(F23*H22))/G23</f>
        <v>6584681.8391481126</v>
      </c>
      <c r="I23" s="122">
        <f t="shared" si="0"/>
        <v>17653.560000000001</v>
      </c>
      <c r="J23" s="123">
        <v>350000</v>
      </c>
      <c r="K23" s="124">
        <f t="shared" si="1"/>
        <v>81130.25</v>
      </c>
      <c r="L23" s="125">
        <v>80000</v>
      </c>
      <c r="M23" s="125">
        <v>170000</v>
      </c>
      <c r="N23" s="123">
        <v>109000</v>
      </c>
      <c r="O23" s="121">
        <v>0</v>
      </c>
      <c r="P23" s="121">
        <f t="shared" si="2"/>
        <v>7392465.6491481122</v>
      </c>
    </row>
    <row r="24" spans="1:16">
      <c r="A24" s="116" t="s">
        <v>159</v>
      </c>
      <c r="B24" s="116">
        <v>1396113</v>
      </c>
      <c r="C24" s="117">
        <v>6738000</v>
      </c>
      <c r="D24" s="125">
        <v>286700</v>
      </c>
      <c r="E24" s="116" t="s">
        <v>140</v>
      </c>
      <c r="F24" s="154">
        <v>975787</v>
      </c>
      <c r="G24" s="120">
        <f t="shared" si="4"/>
        <v>11412177</v>
      </c>
      <c r="H24" s="127">
        <f>((G23*H23)+(C24*D24)-(F24*H23))/G24</f>
        <v>6588533.5421769246</v>
      </c>
      <c r="I24" s="122">
        <f t="shared" si="0"/>
        <v>17653.560000000001</v>
      </c>
      <c r="J24" s="123">
        <v>350000</v>
      </c>
      <c r="K24" s="124">
        <f t="shared" si="1"/>
        <v>81130.25</v>
      </c>
      <c r="L24" s="125">
        <v>80000</v>
      </c>
      <c r="M24" s="125">
        <v>170000</v>
      </c>
      <c r="N24" s="123">
        <v>109000</v>
      </c>
      <c r="O24" s="121">
        <v>0</v>
      </c>
      <c r="P24" s="121">
        <f t="shared" si="2"/>
        <v>7396317.3521769242</v>
      </c>
    </row>
    <row r="25" spans="1:16">
      <c r="A25" s="116" t="s">
        <v>160</v>
      </c>
      <c r="B25" s="116">
        <v>1396113</v>
      </c>
      <c r="C25" s="117">
        <v>6738000</v>
      </c>
      <c r="D25" s="125">
        <v>206950</v>
      </c>
      <c r="E25" s="116" t="s">
        <v>140</v>
      </c>
      <c r="F25" s="144"/>
      <c r="G25" s="120">
        <f t="shared" si="4"/>
        <v>11619127</v>
      </c>
      <c r="H25" s="127">
        <f>((D25*C25)+(H24*G24))/G25</f>
        <v>6591195.71149881</v>
      </c>
      <c r="I25" s="122">
        <f t="shared" si="0"/>
        <v>17653.560000000001</v>
      </c>
      <c r="J25" s="123">
        <v>350000</v>
      </c>
      <c r="K25" s="124">
        <f t="shared" si="1"/>
        <v>81130.25</v>
      </c>
      <c r="L25" s="125">
        <v>80000</v>
      </c>
      <c r="M25" s="125">
        <v>170000</v>
      </c>
      <c r="N25" s="123">
        <v>109000</v>
      </c>
      <c r="O25" s="121">
        <v>0</v>
      </c>
      <c r="P25" s="121">
        <f t="shared" si="2"/>
        <v>7398979.5214988096</v>
      </c>
    </row>
    <row r="26" spans="1:16">
      <c r="A26" s="116" t="s">
        <v>161</v>
      </c>
      <c r="B26" s="116">
        <v>1396113</v>
      </c>
      <c r="C26" s="117">
        <v>6738000</v>
      </c>
      <c r="D26" s="125">
        <v>327070</v>
      </c>
      <c r="E26" s="116" t="s">
        <v>140</v>
      </c>
      <c r="F26" s="154">
        <v>1760103</v>
      </c>
      <c r="G26" s="120">
        <f t="shared" si="4"/>
        <v>10186094</v>
      </c>
      <c r="H26" s="127">
        <f>((G25*H25)+(C26*D26)-(F26*H25))/G26</f>
        <v>6595909.5182475094</v>
      </c>
      <c r="I26" s="122">
        <f t="shared" si="0"/>
        <v>17653.560000000001</v>
      </c>
      <c r="J26" s="123">
        <v>350000</v>
      </c>
      <c r="K26" s="124">
        <f t="shared" si="1"/>
        <v>81130.25</v>
      </c>
      <c r="L26" s="125">
        <v>80000</v>
      </c>
      <c r="M26" s="125">
        <v>170000</v>
      </c>
      <c r="N26" s="123">
        <v>109000</v>
      </c>
      <c r="O26" s="121">
        <v>0</v>
      </c>
      <c r="P26" s="121">
        <f t="shared" si="2"/>
        <v>7403693.328247509</v>
      </c>
    </row>
    <row r="27" spans="1:16">
      <c r="A27" s="116" t="s">
        <v>162</v>
      </c>
      <c r="B27" s="116">
        <v>0</v>
      </c>
      <c r="C27" s="117">
        <v>0</v>
      </c>
      <c r="D27" s="125">
        <v>0</v>
      </c>
      <c r="E27" s="123">
        <v>0</v>
      </c>
      <c r="F27" s="155">
        <v>2837151</v>
      </c>
      <c r="G27" s="120">
        <f t="shared" si="4"/>
        <v>7348943</v>
      </c>
      <c r="H27" s="127">
        <f>((G26*H26)+(C27*D27)-(F27*H26))/G27</f>
        <v>6595909.5182475094</v>
      </c>
      <c r="I27" s="122">
        <f t="shared" si="0"/>
        <v>0</v>
      </c>
      <c r="J27" s="123">
        <v>350000</v>
      </c>
      <c r="K27" s="124">
        <f t="shared" si="1"/>
        <v>81130.25</v>
      </c>
      <c r="L27" s="125">
        <v>80000</v>
      </c>
      <c r="M27" s="125">
        <v>170000</v>
      </c>
      <c r="N27" s="123">
        <v>109000</v>
      </c>
      <c r="O27" s="121">
        <v>0</v>
      </c>
      <c r="P27" s="121">
        <f t="shared" si="2"/>
        <v>7386039.7682475094</v>
      </c>
    </row>
    <row r="28" spans="1:16">
      <c r="A28" s="116" t="s">
        <v>163</v>
      </c>
      <c r="B28" s="116">
        <v>1396113</v>
      </c>
      <c r="C28" s="117">
        <v>6738000</v>
      </c>
      <c r="D28" s="125">
        <v>721880</v>
      </c>
      <c r="E28" s="116" t="s">
        <v>140</v>
      </c>
      <c r="F28" s="144">
        <v>736</v>
      </c>
      <c r="G28" s="120">
        <f t="shared" si="4"/>
        <v>8070087</v>
      </c>
      <c r="H28" s="127">
        <f>((G27*H27)+(C28*D28)-(F28*H27))/G28</f>
        <v>6608619.7005500654</v>
      </c>
      <c r="I28" s="122">
        <f t="shared" si="0"/>
        <v>17653.560000000001</v>
      </c>
      <c r="J28" s="123">
        <v>350000</v>
      </c>
      <c r="K28" s="124">
        <f t="shared" si="1"/>
        <v>81130.25</v>
      </c>
      <c r="L28" s="125">
        <v>80000</v>
      </c>
      <c r="M28" s="125">
        <v>170000</v>
      </c>
      <c r="N28" s="123">
        <v>109000</v>
      </c>
      <c r="O28" s="121">
        <v>0</v>
      </c>
      <c r="P28" s="121">
        <f t="shared" si="2"/>
        <v>7416403.510550065</v>
      </c>
    </row>
    <row r="29" spans="1:16">
      <c r="A29" s="116" t="s">
        <v>164</v>
      </c>
      <c r="B29" s="116" t="s">
        <v>165</v>
      </c>
      <c r="C29" s="117">
        <f>5998000/0.98</f>
        <v>6120408.1632653065</v>
      </c>
      <c r="D29" s="125">
        <v>48980</v>
      </c>
      <c r="E29" s="116" t="s">
        <v>145</v>
      </c>
      <c r="F29" s="154">
        <v>905385</v>
      </c>
      <c r="G29" s="120">
        <f t="shared" si="4"/>
        <v>7213682</v>
      </c>
      <c r="H29" s="127">
        <f>((G28*H28)+(C29*D29)-(F29*H28))/G29</f>
        <v>6605304.8051753854</v>
      </c>
      <c r="I29" s="122">
        <f t="shared" si="0"/>
        <v>16035.469387755104</v>
      </c>
      <c r="J29" s="123">
        <v>350000</v>
      </c>
      <c r="K29" s="124">
        <f t="shared" si="1"/>
        <v>81130.25</v>
      </c>
      <c r="L29" s="125">
        <v>80000</v>
      </c>
      <c r="M29" s="125">
        <v>170000</v>
      </c>
      <c r="N29" s="123">
        <v>109000</v>
      </c>
      <c r="O29" s="121">
        <v>0</v>
      </c>
      <c r="P29" s="121">
        <f t="shared" si="2"/>
        <v>7411470.5245631402</v>
      </c>
    </row>
    <row r="30" spans="1:16">
      <c r="A30" s="116" t="s">
        <v>164</v>
      </c>
      <c r="B30" s="116">
        <v>1396113</v>
      </c>
      <c r="C30" s="117">
        <v>6738000</v>
      </c>
      <c r="D30" s="125">
        <v>231250</v>
      </c>
      <c r="E30" s="116" t="s">
        <v>140</v>
      </c>
      <c r="F30" s="144"/>
      <c r="G30" s="120">
        <f t="shared" si="4"/>
        <v>7444932</v>
      </c>
      <c r="H30" s="127">
        <f>((D30*C30)+(H29*G29))/G30</f>
        <v>6609426.5035069743</v>
      </c>
      <c r="I30" s="122">
        <f>C30*$D$1</f>
        <v>17653.560000000001</v>
      </c>
      <c r="J30" s="123">
        <v>350000</v>
      </c>
      <c r="K30" s="124">
        <f t="shared" si="1"/>
        <v>81130.25</v>
      </c>
      <c r="L30" s="125">
        <v>80000</v>
      </c>
      <c r="M30" s="125">
        <v>170000</v>
      </c>
      <c r="N30" s="123">
        <v>109000</v>
      </c>
      <c r="O30" s="121">
        <v>0</v>
      </c>
      <c r="P30" s="121">
        <f t="shared" si="2"/>
        <v>7417210.3135069739</v>
      </c>
    </row>
    <row r="31" spans="1:16">
      <c r="A31" s="116" t="s">
        <v>166</v>
      </c>
      <c r="B31" s="116" t="s">
        <v>165</v>
      </c>
      <c r="C31" s="117">
        <f>5998000/0.98</f>
        <v>6120408.1632653065</v>
      </c>
      <c r="D31" s="125">
        <v>201780</v>
      </c>
      <c r="E31" s="116" t="s">
        <v>145</v>
      </c>
      <c r="F31" s="154">
        <v>1421469</v>
      </c>
      <c r="G31" s="120">
        <f t="shared" si="4"/>
        <v>6225243</v>
      </c>
      <c r="H31" s="127">
        <f>((G30*H30)+(C31*D31)-(F31*H30))/G31</f>
        <v>6593575.8578865603</v>
      </c>
      <c r="I31" s="122">
        <f t="shared" si="0"/>
        <v>16035.469387755104</v>
      </c>
      <c r="J31" s="123">
        <v>350000</v>
      </c>
      <c r="K31" s="124">
        <f t="shared" si="1"/>
        <v>81130.25</v>
      </c>
      <c r="L31" s="125">
        <v>80000</v>
      </c>
      <c r="M31" s="125">
        <v>170000</v>
      </c>
      <c r="N31" s="123">
        <v>109000</v>
      </c>
      <c r="O31" s="121">
        <v>0</v>
      </c>
      <c r="P31" s="121">
        <f t="shared" si="2"/>
        <v>7399741.5772743151</v>
      </c>
    </row>
    <row r="32" spans="1:16">
      <c r="A32" s="116" t="s">
        <v>166</v>
      </c>
      <c r="B32" s="116">
        <v>1396113</v>
      </c>
      <c r="C32" s="117">
        <v>6738000</v>
      </c>
      <c r="D32" s="125">
        <v>287870</v>
      </c>
      <c r="E32" s="116" t="s">
        <v>140</v>
      </c>
      <c r="F32" s="144"/>
      <c r="G32" s="120">
        <f t="shared" si="4"/>
        <v>6513113</v>
      </c>
      <c r="H32" s="127">
        <f>((D32*C32)+(H31*G31))/G32</f>
        <v>6599959.1922138166</v>
      </c>
      <c r="I32" s="122">
        <f t="shared" si="0"/>
        <v>17653.560000000001</v>
      </c>
      <c r="J32" s="123">
        <v>350000</v>
      </c>
      <c r="K32" s="124">
        <f t="shared" si="1"/>
        <v>81130.25</v>
      </c>
      <c r="L32" s="125">
        <v>80000</v>
      </c>
      <c r="M32" s="125">
        <v>170000</v>
      </c>
      <c r="N32" s="123">
        <v>109000</v>
      </c>
      <c r="O32" s="121">
        <v>0</v>
      </c>
      <c r="P32" s="121">
        <f t="shared" si="2"/>
        <v>7407743.0022138162</v>
      </c>
    </row>
    <row r="33" spans="1:16">
      <c r="A33" s="116" t="s">
        <v>167</v>
      </c>
      <c r="B33" s="116" t="s">
        <v>165</v>
      </c>
      <c r="C33" s="117">
        <f>5998000/0.98</f>
        <v>6120408.1632653065</v>
      </c>
      <c r="D33" s="125">
        <v>41600</v>
      </c>
      <c r="E33" s="116" t="s">
        <v>145</v>
      </c>
      <c r="F33" s="144"/>
      <c r="G33" s="120">
        <f t="shared" si="4"/>
        <v>6554713</v>
      </c>
      <c r="H33" s="127">
        <f>((D33*C33)+(H31*G31))/G33</f>
        <v>6300996.0823409259</v>
      </c>
      <c r="I33" s="122">
        <f t="shared" si="0"/>
        <v>16035.469387755104</v>
      </c>
      <c r="J33" s="123">
        <v>350000</v>
      </c>
      <c r="K33" s="124">
        <f t="shared" si="1"/>
        <v>81130.25</v>
      </c>
      <c r="L33" s="125">
        <v>80000</v>
      </c>
      <c r="M33" s="125">
        <v>170000</v>
      </c>
      <c r="N33" s="123">
        <v>109000</v>
      </c>
      <c r="O33" s="121">
        <v>0</v>
      </c>
      <c r="P33" s="121">
        <f t="shared" si="2"/>
        <v>7107161.8017286807</v>
      </c>
    </row>
    <row r="34" spans="1:16">
      <c r="A34" s="116" t="s">
        <v>167</v>
      </c>
      <c r="B34" s="116">
        <v>1396113</v>
      </c>
      <c r="C34" s="117">
        <v>6738000</v>
      </c>
      <c r="D34" s="125">
        <v>351050</v>
      </c>
      <c r="E34" s="116" t="s">
        <v>140</v>
      </c>
      <c r="F34" s="144"/>
      <c r="G34" s="120">
        <f t="shared" si="4"/>
        <v>6905763</v>
      </c>
      <c r="H34" s="127">
        <f>((D34*C34)+(H31*G31))/G34</f>
        <v>6286341.8356924942</v>
      </c>
      <c r="I34" s="122">
        <f t="shared" si="0"/>
        <v>17653.560000000001</v>
      </c>
      <c r="J34" s="123">
        <v>350000</v>
      </c>
      <c r="K34" s="124">
        <f t="shared" si="1"/>
        <v>81130.25</v>
      </c>
      <c r="L34" s="125">
        <v>80000</v>
      </c>
      <c r="M34" s="125">
        <v>170000</v>
      </c>
      <c r="N34" s="123">
        <v>109000</v>
      </c>
      <c r="O34" s="121">
        <v>0</v>
      </c>
      <c r="P34" s="121">
        <f t="shared" si="2"/>
        <v>7094125.6456924938</v>
      </c>
    </row>
    <row r="35" spans="1:16">
      <c r="A35" s="116" t="s">
        <v>168</v>
      </c>
      <c r="B35" s="116">
        <v>1396113</v>
      </c>
      <c r="C35" s="117">
        <v>6738000</v>
      </c>
      <c r="D35" s="125">
        <v>623640</v>
      </c>
      <c r="E35" s="116" t="s">
        <v>140</v>
      </c>
      <c r="F35" s="144"/>
      <c r="G35" s="120">
        <f t="shared" si="3"/>
        <v>7529403</v>
      </c>
      <c r="H35" s="127">
        <f>((D35*C35)+(H31*G31))/G35</f>
        <v>6009599.7351021459</v>
      </c>
      <c r="I35" s="122">
        <f t="shared" si="0"/>
        <v>17653.560000000001</v>
      </c>
      <c r="J35" s="123">
        <v>350000</v>
      </c>
      <c r="K35" s="124">
        <f t="shared" si="1"/>
        <v>81130.25</v>
      </c>
      <c r="L35" s="125">
        <v>80000</v>
      </c>
      <c r="M35" s="125">
        <v>170000</v>
      </c>
      <c r="N35" s="123">
        <v>109000</v>
      </c>
      <c r="O35" s="121">
        <v>0</v>
      </c>
      <c r="P35" s="121">
        <f t="shared" si="2"/>
        <v>6817383.5451021455</v>
      </c>
    </row>
    <row r="36" spans="1:16">
      <c r="A36" s="116" t="s">
        <v>168</v>
      </c>
      <c r="B36" s="116" t="s">
        <v>165</v>
      </c>
      <c r="C36" s="117">
        <f>5998000/0.98</f>
        <v>6120408.1632653065</v>
      </c>
      <c r="D36" s="125">
        <v>86480</v>
      </c>
      <c r="E36" s="116" t="s">
        <v>145</v>
      </c>
      <c r="F36" s="144"/>
      <c r="G36" s="120">
        <f>(G35+D36)-F36</f>
        <v>7615883</v>
      </c>
      <c r="H36" s="127">
        <f>((D36*C36)+(H35*G35))/G36</f>
        <v>6010857.9887895454</v>
      </c>
      <c r="I36" s="122">
        <f t="shared" si="0"/>
        <v>16035.469387755104</v>
      </c>
      <c r="J36" s="123">
        <v>350000</v>
      </c>
      <c r="K36" s="124">
        <f t="shared" si="1"/>
        <v>81130.25</v>
      </c>
      <c r="L36" s="125">
        <v>80000</v>
      </c>
      <c r="M36" s="125">
        <v>170000</v>
      </c>
      <c r="N36" s="123">
        <v>109000</v>
      </c>
      <c r="O36" s="121">
        <v>0</v>
      </c>
      <c r="P36" s="121">
        <f t="shared" si="2"/>
        <v>6817023.7081773002</v>
      </c>
    </row>
    <row r="37" spans="1:16">
      <c r="A37" s="116" t="s">
        <v>169</v>
      </c>
      <c r="B37" s="116" t="s">
        <v>165</v>
      </c>
      <c r="C37" s="117">
        <f>5998000/0.98</f>
        <v>6120408.1632653065</v>
      </c>
      <c r="D37" s="125">
        <v>328260</v>
      </c>
      <c r="E37" s="116" t="s">
        <v>145</v>
      </c>
      <c r="F37" s="154">
        <v>947025</v>
      </c>
      <c r="G37" s="120">
        <f>(G36+D37)-F37</f>
        <v>6997118</v>
      </c>
      <c r="H37" s="127">
        <f>((G36*H36)+(C37*D37)-(F37*H36))/G37</f>
        <v>6015997.3819330381</v>
      </c>
      <c r="I37" s="122">
        <f t="shared" si="0"/>
        <v>16035.469387755104</v>
      </c>
      <c r="J37" s="123">
        <v>350000</v>
      </c>
      <c r="K37" s="124">
        <f t="shared" si="1"/>
        <v>81130.25</v>
      </c>
      <c r="L37" s="125">
        <v>80000</v>
      </c>
      <c r="M37" s="125">
        <v>170000</v>
      </c>
      <c r="N37" s="123">
        <v>109000</v>
      </c>
      <c r="O37" s="121">
        <v>0</v>
      </c>
      <c r="P37" s="121">
        <f t="shared" si="2"/>
        <v>6822163.1013207929</v>
      </c>
    </row>
    <row r="38" spans="1:16">
      <c r="A38" s="116" t="s">
        <v>169</v>
      </c>
      <c r="B38" s="116">
        <v>1396113</v>
      </c>
      <c r="C38" s="117">
        <v>6738000</v>
      </c>
      <c r="D38" s="125">
        <v>642160</v>
      </c>
      <c r="E38" s="116" t="s">
        <v>140</v>
      </c>
      <c r="F38" s="144"/>
      <c r="G38" s="120">
        <f>(G37+D38)-F38</f>
        <v>7639278</v>
      </c>
      <c r="H38" s="127">
        <f>((D38*C38)+(H37*G37))/G38</f>
        <v>6076689.1385647357</v>
      </c>
      <c r="I38" s="122">
        <f t="shared" si="0"/>
        <v>17653.560000000001</v>
      </c>
      <c r="J38" s="123">
        <v>350000</v>
      </c>
      <c r="K38" s="124">
        <f t="shared" si="1"/>
        <v>81130.25</v>
      </c>
      <c r="L38" s="125">
        <v>80000</v>
      </c>
      <c r="M38" s="125">
        <v>170000</v>
      </c>
      <c r="N38" s="123">
        <v>109000</v>
      </c>
      <c r="O38" s="121">
        <v>0</v>
      </c>
      <c r="P38" s="121">
        <f t="shared" si="2"/>
        <v>6884472.9485647352</v>
      </c>
    </row>
    <row r="39" spans="1:16">
      <c r="A39" s="116" t="s">
        <v>170</v>
      </c>
      <c r="B39" s="116" t="s">
        <v>165</v>
      </c>
      <c r="C39" s="117">
        <f>5998000/0.98</f>
        <v>6120408.1632653065</v>
      </c>
      <c r="D39" s="125">
        <v>237040</v>
      </c>
      <c r="E39" s="116" t="s">
        <v>145</v>
      </c>
      <c r="F39" s="154">
        <v>1413901</v>
      </c>
      <c r="G39" s="120">
        <f>(G38+D39)-F39</f>
        <v>6462417</v>
      </c>
      <c r="H39" s="127">
        <f>((G38*H38)+(C39*D39)-(F39*H38))/G39</f>
        <v>6078292.7425437151</v>
      </c>
      <c r="I39" s="122">
        <f t="shared" si="0"/>
        <v>16035.469387755104</v>
      </c>
      <c r="J39" s="123">
        <v>350000</v>
      </c>
      <c r="K39" s="124">
        <f t="shared" si="1"/>
        <v>81130.25</v>
      </c>
      <c r="L39" s="125">
        <v>80000</v>
      </c>
      <c r="M39" s="125">
        <v>170000</v>
      </c>
      <c r="N39" s="123">
        <v>109000</v>
      </c>
      <c r="O39" s="121">
        <v>0</v>
      </c>
      <c r="P39" s="121">
        <f t="shared" si="2"/>
        <v>6884458.4619314699</v>
      </c>
    </row>
    <row r="40" spans="1:16">
      <c r="A40" s="116" t="s">
        <v>170</v>
      </c>
      <c r="B40" s="116">
        <v>1396113</v>
      </c>
      <c r="C40" s="117">
        <v>6738000</v>
      </c>
      <c r="D40" s="125">
        <v>519900</v>
      </c>
      <c r="E40" s="116" t="s">
        <v>140</v>
      </c>
      <c r="F40" s="144"/>
      <c r="G40" s="120">
        <f t="shared" si="3"/>
        <v>6982317</v>
      </c>
      <c r="H40" s="127">
        <f>((D40*C40)+(H39*G39))/G40</f>
        <v>6127414.2308908524</v>
      </c>
      <c r="I40" s="122">
        <f t="shared" si="0"/>
        <v>17653.560000000001</v>
      </c>
      <c r="J40" s="123">
        <v>350000</v>
      </c>
      <c r="K40" s="124">
        <f t="shared" si="1"/>
        <v>81130.25</v>
      </c>
      <c r="L40" s="125">
        <v>80000</v>
      </c>
      <c r="M40" s="125">
        <v>170000</v>
      </c>
      <c r="N40" s="123">
        <v>109000</v>
      </c>
      <c r="O40" s="121">
        <v>0</v>
      </c>
      <c r="P40" s="121">
        <f t="shared" si="2"/>
        <v>6935198.040890852</v>
      </c>
    </row>
    <row r="41" spans="1:16">
      <c r="A41" s="116" t="s">
        <v>171</v>
      </c>
      <c r="B41" s="116">
        <v>1396113</v>
      </c>
      <c r="C41" s="117">
        <v>6738000</v>
      </c>
      <c r="D41" s="125">
        <v>417113</v>
      </c>
      <c r="E41" s="116" t="s">
        <v>140</v>
      </c>
      <c r="F41" s="154">
        <v>1070469</v>
      </c>
      <c r="G41" s="120">
        <f>(G40+D41)-F41</f>
        <v>6328961</v>
      </c>
      <c r="H41" s="127">
        <f>((G40*H40)+(C41*D41)-(F41*H40))/G41</f>
        <v>6167655.1585739944</v>
      </c>
      <c r="I41" s="122">
        <f t="shared" si="0"/>
        <v>17653.560000000001</v>
      </c>
      <c r="J41" s="123">
        <v>350000</v>
      </c>
      <c r="K41" s="124">
        <f t="shared" si="1"/>
        <v>81130.25</v>
      </c>
      <c r="L41" s="125">
        <v>80000</v>
      </c>
      <c r="M41" s="125">
        <v>170000</v>
      </c>
      <c r="N41" s="123">
        <v>109000</v>
      </c>
      <c r="O41" s="121">
        <v>0</v>
      </c>
      <c r="P41" s="121">
        <f t="shared" si="2"/>
        <v>6975438.968573994</v>
      </c>
    </row>
    <row r="42" spans="1:16">
      <c r="A42" s="116" t="s">
        <v>171</v>
      </c>
      <c r="B42" s="116" t="s">
        <v>165</v>
      </c>
      <c r="C42" s="117">
        <f>5998000/0.98</f>
        <v>6120408.1632653065</v>
      </c>
      <c r="D42" s="125">
        <v>324600</v>
      </c>
      <c r="E42" s="116"/>
      <c r="F42" s="144"/>
      <c r="G42" s="120">
        <f>(G41+D42)-F42</f>
        <v>6653561</v>
      </c>
      <c r="H42" s="127">
        <f t="shared" ref="H42:H56" si="5">((D42*C42)+(H41*G41))/G42</f>
        <v>6165350.171112814</v>
      </c>
      <c r="I42" s="122">
        <f t="shared" si="0"/>
        <v>16035.469387755104</v>
      </c>
      <c r="J42" s="123">
        <v>350000</v>
      </c>
      <c r="K42" s="124">
        <f t="shared" si="1"/>
        <v>81130.25</v>
      </c>
      <c r="L42" s="125">
        <v>80000</v>
      </c>
      <c r="M42" s="125">
        <v>170000</v>
      </c>
      <c r="N42" s="123">
        <v>109000</v>
      </c>
      <c r="O42" s="121">
        <v>0</v>
      </c>
      <c r="P42" s="121">
        <f t="shared" si="2"/>
        <v>6971515.8905005688</v>
      </c>
    </row>
    <row r="43" spans="1:16">
      <c r="A43" s="116" t="s">
        <v>171</v>
      </c>
      <c r="B43" s="116">
        <v>1396127</v>
      </c>
      <c r="C43" s="117">
        <v>6927000</v>
      </c>
      <c r="D43" s="125">
        <v>398090</v>
      </c>
      <c r="E43" s="116" t="s">
        <v>140</v>
      </c>
      <c r="F43" s="144"/>
      <c r="G43" s="120">
        <f t="shared" si="3"/>
        <v>7051651</v>
      </c>
      <c r="H43" s="127">
        <f t="shared" si="5"/>
        <v>6208347.9287133673</v>
      </c>
      <c r="I43" s="122">
        <f t="shared" si="0"/>
        <v>18148.739999999998</v>
      </c>
      <c r="J43" s="123">
        <v>350000</v>
      </c>
      <c r="K43" s="124">
        <f t="shared" si="1"/>
        <v>81130.25</v>
      </c>
      <c r="L43" s="125">
        <v>80000</v>
      </c>
      <c r="M43" s="125">
        <v>170000</v>
      </c>
      <c r="N43" s="123">
        <v>109000</v>
      </c>
      <c r="O43" s="121">
        <v>0</v>
      </c>
      <c r="P43" s="121">
        <f t="shared" si="2"/>
        <v>7016626.9187133675</v>
      </c>
    </row>
    <row r="44" spans="1:16">
      <c r="A44" s="116" t="s">
        <v>171</v>
      </c>
      <c r="B44" s="116">
        <v>1395929</v>
      </c>
      <c r="C44" s="117">
        <v>9882000</v>
      </c>
      <c r="D44" s="125">
        <v>199510</v>
      </c>
      <c r="E44" s="116" t="s">
        <v>140</v>
      </c>
      <c r="F44" s="144"/>
      <c r="G44" s="120">
        <f t="shared" si="3"/>
        <v>7251161</v>
      </c>
      <c r="H44" s="127">
        <f t="shared" si="5"/>
        <v>6309425.5802428806</v>
      </c>
      <c r="I44" s="122">
        <f t="shared" si="0"/>
        <v>25890.84</v>
      </c>
      <c r="J44" s="123">
        <v>350000</v>
      </c>
      <c r="K44" s="124">
        <f t="shared" si="1"/>
        <v>81130.25</v>
      </c>
      <c r="L44" s="125">
        <v>80000</v>
      </c>
      <c r="M44" s="125">
        <v>170000</v>
      </c>
      <c r="N44" s="123">
        <v>109000</v>
      </c>
      <c r="O44" s="121">
        <v>0</v>
      </c>
      <c r="P44" s="121">
        <f t="shared" si="2"/>
        <v>7125446.6702428805</v>
      </c>
    </row>
    <row r="45" spans="1:16">
      <c r="A45" s="116" t="s">
        <v>172</v>
      </c>
      <c r="B45" s="116">
        <v>1395926</v>
      </c>
      <c r="C45" s="117">
        <v>9882000</v>
      </c>
      <c r="D45" s="125">
        <v>487730</v>
      </c>
      <c r="E45" s="123" t="s">
        <v>173</v>
      </c>
      <c r="F45" s="145"/>
      <c r="G45" s="120">
        <f t="shared" si="3"/>
        <v>7738891</v>
      </c>
      <c r="H45" s="127">
        <f t="shared" si="5"/>
        <v>6534580.8023216175</v>
      </c>
      <c r="I45" s="122">
        <f t="shared" si="0"/>
        <v>25890.84</v>
      </c>
      <c r="J45" s="123">
        <v>350000</v>
      </c>
      <c r="K45" s="124">
        <f t="shared" si="1"/>
        <v>81130.25</v>
      </c>
      <c r="L45" s="125">
        <v>80000</v>
      </c>
      <c r="M45" s="125">
        <v>170000</v>
      </c>
      <c r="N45" s="123">
        <v>109000</v>
      </c>
      <c r="O45" s="121">
        <v>0</v>
      </c>
      <c r="P45" s="121">
        <f t="shared" si="2"/>
        <v>7350601.8923216173</v>
      </c>
    </row>
    <row r="46" spans="1:16">
      <c r="A46" s="116" t="s">
        <v>172</v>
      </c>
      <c r="B46" s="116" t="s">
        <v>174</v>
      </c>
      <c r="C46" s="117">
        <f>5998000/0.98</f>
        <v>6120408.1632653065</v>
      </c>
      <c r="D46" s="125">
        <v>558620</v>
      </c>
      <c r="E46" s="116" t="s">
        <v>145</v>
      </c>
      <c r="F46" s="144"/>
      <c r="G46" s="120">
        <f t="shared" si="3"/>
        <v>8297511</v>
      </c>
      <c r="H46" s="127">
        <f t="shared" si="5"/>
        <v>6506697.12495986</v>
      </c>
      <c r="I46" s="122">
        <f t="shared" si="0"/>
        <v>16035.469387755104</v>
      </c>
      <c r="J46" s="123">
        <v>350000</v>
      </c>
      <c r="K46" s="124">
        <f t="shared" si="1"/>
        <v>81130.25</v>
      </c>
      <c r="L46" s="125">
        <v>80000</v>
      </c>
      <c r="M46" s="125">
        <v>170000</v>
      </c>
      <c r="N46" s="123">
        <v>109000</v>
      </c>
      <c r="O46" s="121">
        <v>0</v>
      </c>
      <c r="P46" s="121">
        <f t="shared" si="2"/>
        <v>7312862.8443476148</v>
      </c>
    </row>
    <row r="47" spans="1:16">
      <c r="A47" s="116" t="s">
        <v>172</v>
      </c>
      <c r="B47" s="116">
        <v>1395929</v>
      </c>
      <c r="C47" s="117">
        <v>9882000</v>
      </c>
      <c r="D47" s="125">
        <v>294620</v>
      </c>
      <c r="E47" s="116" t="s">
        <v>140</v>
      </c>
      <c r="F47" s="144"/>
      <c r="G47" s="120">
        <f t="shared" si="3"/>
        <v>8592131</v>
      </c>
      <c r="H47" s="127">
        <f t="shared" si="5"/>
        <v>6622434.6216349369</v>
      </c>
      <c r="I47" s="122">
        <f t="shared" si="0"/>
        <v>25890.84</v>
      </c>
      <c r="J47" s="123">
        <v>350000</v>
      </c>
      <c r="K47" s="124">
        <f t="shared" si="1"/>
        <v>81130.25</v>
      </c>
      <c r="L47" s="125">
        <v>80000</v>
      </c>
      <c r="M47" s="125">
        <v>170000</v>
      </c>
      <c r="N47" s="123">
        <v>109000</v>
      </c>
      <c r="O47" s="121">
        <v>0</v>
      </c>
      <c r="P47" s="121">
        <f t="shared" si="2"/>
        <v>7438455.7116349367</v>
      </c>
    </row>
    <row r="48" spans="1:16">
      <c r="A48" s="116" t="s">
        <v>175</v>
      </c>
      <c r="B48" s="116">
        <v>5</v>
      </c>
      <c r="C48" s="117">
        <f>6701000/0.98</f>
        <v>6837755.1020408161</v>
      </c>
      <c r="D48" s="118">
        <v>594020</v>
      </c>
      <c r="E48" s="119"/>
      <c r="F48" s="143"/>
      <c r="G48" s="120">
        <f t="shared" si="3"/>
        <v>9186151</v>
      </c>
      <c r="H48" s="127">
        <f t="shared" si="5"/>
        <v>6636358.2629696708</v>
      </c>
      <c r="I48" s="122">
        <f t="shared" si="0"/>
        <v>17914.918367346938</v>
      </c>
      <c r="J48" s="123">
        <v>350000</v>
      </c>
      <c r="K48" s="124">
        <f t="shared" si="1"/>
        <v>81130.25</v>
      </c>
      <c r="L48" s="125">
        <v>80000</v>
      </c>
      <c r="M48" s="125">
        <v>900000</v>
      </c>
      <c r="N48" s="123">
        <v>109000</v>
      </c>
      <c r="O48" s="121">
        <v>0</v>
      </c>
      <c r="P48" s="121">
        <f t="shared" si="2"/>
        <v>8174403.4313370176</v>
      </c>
    </row>
    <row r="49" spans="1:16">
      <c r="A49" s="116" t="s">
        <v>175</v>
      </c>
      <c r="B49" s="116">
        <v>3</v>
      </c>
      <c r="C49" s="117">
        <f>6701000/0.98</f>
        <v>6837755.1020408161</v>
      </c>
      <c r="D49" s="118">
        <v>201660</v>
      </c>
      <c r="E49" s="119"/>
      <c r="F49" s="143"/>
      <c r="G49" s="120">
        <f t="shared" si="3"/>
        <v>9387811</v>
      </c>
      <c r="H49" s="127">
        <f t="shared" si="5"/>
        <v>6640684.4777355082</v>
      </c>
      <c r="I49" s="122">
        <f t="shared" si="0"/>
        <v>17914.918367346938</v>
      </c>
      <c r="J49" s="123">
        <v>350000</v>
      </c>
      <c r="K49" s="124">
        <f t="shared" si="1"/>
        <v>81130.25</v>
      </c>
      <c r="L49" s="125">
        <v>80000</v>
      </c>
      <c r="M49" s="125">
        <v>900000</v>
      </c>
      <c r="N49" s="123">
        <v>109000</v>
      </c>
      <c r="O49" s="121">
        <v>0</v>
      </c>
      <c r="P49" s="121">
        <f t="shared" si="2"/>
        <v>8178729.646102855</v>
      </c>
    </row>
    <row r="50" spans="1:16">
      <c r="A50" s="116" t="s">
        <v>175</v>
      </c>
      <c r="B50" s="116">
        <v>96127</v>
      </c>
      <c r="C50" s="117">
        <v>6927000</v>
      </c>
      <c r="D50" s="117">
        <v>497260</v>
      </c>
      <c r="E50" s="116"/>
      <c r="F50" s="144"/>
      <c r="G50" s="120">
        <f>(G49+D50)-F50</f>
        <v>9885071</v>
      </c>
      <c r="H50" s="127">
        <f t="shared" si="5"/>
        <v>6655087.3339821892</v>
      </c>
      <c r="I50" s="122">
        <f t="shared" si="0"/>
        <v>18148.739999999998</v>
      </c>
      <c r="J50" s="123">
        <v>350000</v>
      </c>
      <c r="K50" s="124">
        <f t="shared" si="1"/>
        <v>81130.25</v>
      </c>
      <c r="L50" s="125">
        <v>80000</v>
      </c>
      <c r="M50" s="125">
        <v>170000</v>
      </c>
      <c r="N50" s="123">
        <v>109000</v>
      </c>
      <c r="O50" s="121">
        <v>0</v>
      </c>
      <c r="P50" s="121">
        <f t="shared" si="2"/>
        <v>7463366.3239821894</v>
      </c>
    </row>
    <row r="51" spans="1:16">
      <c r="A51" s="116" t="s">
        <v>176</v>
      </c>
      <c r="B51" s="116">
        <v>5</v>
      </c>
      <c r="C51" s="117">
        <f>6701000/0.98</f>
        <v>6837755.1020408161</v>
      </c>
      <c r="D51" s="117">
        <v>113080</v>
      </c>
      <c r="E51" s="116"/>
      <c r="F51" s="144"/>
      <c r="G51" s="120">
        <f t="shared" si="3"/>
        <v>9998151</v>
      </c>
      <c r="H51" s="127">
        <f t="shared" si="5"/>
        <v>6657153.3231047848</v>
      </c>
      <c r="I51" s="122">
        <f t="shared" si="0"/>
        <v>17914.918367346938</v>
      </c>
      <c r="J51" s="123">
        <v>350000</v>
      </c>
      <c r="K51" s="124">
        <f t="shared" si="1"/>
        <v>81130.25</v>
      </c>
      <c r="L51" s="125">
        <v>80000</v>
      </c>
      <c r="M51" s="125">
        <v>900000</v>
      </c>
      <c r="N51" s="123">
        <v>109000</v>
      </c>
      <c r="O51" s="121">
        <v>0</v>
      </c>
      <c r="P51" s="121">
        <f t="shared" si="2"/>
        <v>8195198.4914721316</v>
      </c>
    </row>
    <row r="52" spans="1:16">
      <c r="A52" s="116" t="s">
        <v>176</v>
      </c>
      <c r="B52" s="116">
        <v>96127</v>
      </c>
      <c r="C52" s="117">
        <v>6927000</v>
      </c>
      <c r="D52" s="117">
        <v>741510</v>
      </c>
      <c r="E52" s="116"/>
      <c r="F52" s="144"/>
      <c r="G52" s="120">
        <f t="shared" si="3"/>
        <v>10739661</v>
      </c>
      <c r="H52" s="127">
        <f t="shared" si="5"/>
        <v>6675784.6383189783</v>
      </c>
      <c r="I52" s="122">
        <f t="shared" si="0"/>
        <v>18148.739999999998</v>
      </c>
      <c r="J52" s="123">
        <v>350000</v>
      </c>
      <c r="K52" s="124">
        <f t="shared" si="1"/>
        <v>81130.25</v>
      </c>
      <c r="L52" s="125">
        <v>80000</v>
      </c>
      <c r="M52" s="125">
        <v>170000</v>
      </c>
      <c r="N52" s="123">
        <v>109000</v>
      </c>
      <c r="O52" s="121">
        <v>0</v>
      </c>
      <c r="P52" s="121">
        <f t="shared" si="2"/>
        <v>7484063.6283189785</v>
      </c>
    </row>
    <row r="53" spans="1:16">
      <c r="A53" s="116" t="s">
        <v>177</v>
      </c>
      <c r="B53" s="116">
        <v>5</v>
      </c>
      <c r="C53" s="117">
        <f>6701000/0.98</f>
        <v>6837755.1020408161</v>
      </c>
      <c r="D53" s="117">
        <v>21820</v>
      </c>
      <c r="E53" s="116"/>
      <c r="F53" s="144"/>
      <c r="G53" s="120">
        <f t="shared" si="3"/>
        <v>10761481</v>
      </c>
      <c r="H53" s="127">
        <f t="shared" si="5"/>
        <v>6676113.0499491626</v>
      </c>
      <c r="I53" s="122">
        <f t="shared" si="0"/>
        <v>17914.918367346938</v>
      </c>
      <c r="J53" s="123">
        <v>350000</v>
      </c>
      <c r="K53" s="124">
        <f t="shared" si="1"/>
        <v>81130.25</v>
      </c>
      <c r="L53" s="125">
        <v>80000</v>
      </c>
      <c r="M53" s="125">
        <v>900000</v>
      </c>
      <c r="N53" s="123">
        <v>109000</v>
      </c>
      <c r="O53" s="121">
        <v>0</v>
      </c>
      <c r="P53" s="121">
        <f t="shared" si="2"/>
        <v>8214158.2183165094</v>
      </c>
    </row>
    <row r="54" spans="1:16">
      <c r="A54" s="116" t="s">
        <v>177</v>
      </c>
      <c r="B54" s="116">
        <v>96127</v>
      </c>
      <c r="C54" s="117">
        <v>6927000</v>
      </c>
      <c r="D54" s="117">
        <v>731100</v>
      </c>
      <c r="E54" s="116"/>
      <c r="F54" s="144"/>
      <c r="G54" s="120">
        <f t="shared" si="3"/>
        <v>11492581</v>
      </c>
      <c r="H54" s="127">
        <f t="shared" si="5"/>
        <v>6692073.2114813868</v>
      </c>
      <c r="I54" s="122">
        <f t="shared" si="0"/>
        <v>18148.739999999998</v>
      </c>
      <c r="J54" s="123">
        <v>350000</v>
      </c>
      <c r="K54" s="124">
        <f t="shared" si="1"/>
        <v>81130.25</v>
      </c>
      <c r="L54" s="125">
        <v>80000</v>
      </c>
      <c r="M54" s="125">
        <v>170000</v>
      </c>
      <c r="N54" s="123">
        <v>109000</v>
      </c>
      <c r="O54" s="121">
        <v>0</v>
      </c>
      <c r="P54" s="121">
        <f t="shared" si="2"/>
        <v>7500352.201481387</v>
      </c>
    </row>
    <row r="55" spans="1:16">
      <c r="A55" s="116" t="s">
        <v>177</v>
      </c>
      <c r="B55" s="116">
        <v>96127</v>
      </c>
      <c r="C55" s="117">
        <v>6927000</v>
      </c>
      <c r="D55" s="117">
        <v>222010</v>
      </c>
      <c r="E55" s="116"/>
      <c r="F55" s="144"/>
      <c r="G55" s="120">
        <f t="shared" si="3"/>
        <v>11714591</v>
      </c>
      <c r="H55" s="127">
        <f t="shared" si="5"/>
        <v>6696525.4451376041</v>
      </c>
      <c r="I55" s="122">
        <f t="shared" si="0"/>
        <v>18148.739999999998</v>
      </c>
      <c r="J55" s="123">
        <v>350000</v>
      </c>
      <c r="K55" s="124">
        <f t="shared" si="1"/>
        <v>81130.25</v>
      </c>
      <c r="L55" s="125">
        <v>80000</v>
      </c>
      <c r="M55" s="125">
        <v>170000</v>
      </c>
      <c r="N55" s="123">
        <v>109000</v>
      </c>
      <c r="O55" s="121">
        <v>0</v>
      </c>
      <c r="P55" s="121">
        <f t="shared" si="2"/>
        <v>7504804.4351376044</v>
      </c>
    </row>
    <row r="56" spans="1:16">
      <c r="A56" s="116" t="s">
        <v>178</v>
      </c>
      <c r="B56" s="116">
        <v>96134</v>
      </c>
      <c r="C56" s="117">
        <v>6927000</v>
      </c>
      <c r="D56" s="117">
        <v>307550</v>
      </c>
      <c r="E56" s="116"/>
      <c r="F56" s="144"/>
      <c r="G56" s="120">
        <f t="shared" si="3"/>
        <v>12022141</v>
      </c>
      <c r="H56" s="127">
        <f t="shared" si="5"/>
        <v>6702421.4373196894</v>
      </c>
      <c r="I56" s="122">
        <f t="shared" si="0"/>
        <v>18148.739999999998</v>
      </c>
      <c r="J56" s="123">
        <v>350000</v>
      </c>
      <c r="K56" s="124">
        <f t="shared" si="1"/>
        <v>81130.25</v>
      </c>
      <c r="L56" s="125">
        <v>80000</v>
      </c>
      <c r="M56" s="125">
        <v>170000</v>
      </c>
      <c r="N56" s="123">
        <v>109000</v>
      </c>
      <c r="O56" s="121">
        <v>0</v>
      </c>
      <c r="P56" s="121">
        <f t="shared" si="2"/>
        <v>7510700.4273196897</v>
      </c>
    </row>
    <row r="57" spans="1:16">
      <c r="A57" s="116" t="s">
        <v>179</v>
      </c>
      <c r="B57" s="116">
        <v>96134</v>
      </c>
      <c r="C57" s="117">
        <v>6927000</v>
      </c>
      <c r="D57" s="117">
        <v>565710</v>
      </c>
      <c r="E57" s="116"/>
      <c r="F57" s="154">
        <v>962231</v>
      </c>
      <c r="G57" s="120">
        <f t="shared" si="3"/>
        <v>11625620</v>
      </c>
      <c r="H57" s="127">
        <f>((H56*G56)+(D57*C57)-(F57*H56))/G57</f>
        <v>6713349.5717928512</v>
      </c>
      <c r="I57" s="122">
        <f t="shared" si="0"/>
        <v>18148.739999999998</v>
      </c>
      <c r="J57" s="123">
        <v>350000</v>
      </c>
      <c r="K57" s="124">
        <f t="shared" si="1"/>
        <v>81130.25</v>
      </c>
      <c r="L57" s="125">
        <v>80000</v>
      </c>
      <c r="M57" s="125">
        <v>170000</v>
      </c>
      <c r="N57" s="123">
        <v>109000</v>
      </c>
      <c r="O57" s="121">
        <v>0</v>
      </c>
      <c r="P57" s="121">
        <f t="shared" si="2"/>
        <v>7521628.5617928514</v>
      </c>
    </row>
    <row r="58" spans="1:16">
      <c r="A58" s="116" t="s">
        <v>180</v>
      </c>
      <c r="B58" s="116">
        <v>96143</v>
      </c>
      <c r="C58" s="117">
        <v>6927000</v>
      </c>
      <c r="D58" s="117">
        <v>370980</v>
      </c>
      <c r="E58" s="116"/>
      <c r="F58" s="154">
        <v>989345</v>
      </c>
      <c r="G58" s="120">
        <f t="shared" si="3"/>
        <v>11007255</v>
      </c>
      <c r="H58" s="127">
        <f>((H57*G57)+(D58*C58)-(F58*H57))/G58</f>
        <v>6720550.2804033337</v>
      </c>
      <c r="I58" s="122">
        <f t="shared" si="0"/>
        <v>18148.739999999998</v>
      </c>
      <c r="J58" s="123">
        <v>350000</v>
      </c>
      <c r="K58" s="124">
        <f t="shared" si="1"/>
        <v>81130.25</v>
      </c>
      <c r="L58" s="125">
        <v>80000</v>
      </c>
      <c r="M58" s="125">
        <v>170000</v>
      </c>
      <c r="N58" s="123">
        <v>109000</v>
      </c>
      <c r="O58" s="121">
        <v>0</v>
      </c>
      <c r="P58" s="121">
        <f t="shared" si="2"/>
        <v>7528829.2704033339</v>
      </c>
    </row>
    <row r="59" spans="1:16">
      <c r="A59" s="116" t="s">
        <v>180</v>
      </c>
      <c r="B59" s="116">
        <v>96134</v>
      </c>
      <c r="C59" s="117">
        <v>6927000</v>
      </c>
      <c r="D59" s="117">
        <v>306080</v>
      </c>
      <c r="E59" s="116"/>
      <c r="F59" s="144"/>
      <c r="G59" s="120">
        <f t="shared" si="3"/>
        <v>11313335</v>
      </c>
      <c r="H59" s="127">
        <f t="shared" ref="H59:H72" si="6">((D59*C59)+(H58*G58))/G59</f>
        <v>6726135.7359895203</v>
      </c>
      <c r="I59" s="122">
        <f t="shared" si="0"/>
        <v>18148.739999999998</v>
      </c>
      <c r="J59" s="123">
        <v>350000</v>
      </c>
      <c r="K59" s="124">
        <f t="shared" si="1"/>
        <v>81130.25</v>
      </c>
      <c r="L59" s="125">
        <v>80000</v>
      </c>
      <c r="M59" s="125">
        <v>170000</v>
      </c>
      <c r="N59" s="123">
        <v>109000</v>
      </c>
      <c r="O59" s="121">
        <v>0</v>
      </c>
      <c r="P59" s="121">
        <f t="shared" si="2"/>
        <v>7534414.7259895205</v>
      </c>
    </row>
    <row r="60" spans="1:16">
      <c r="A60" s="116" t="s">
        <v>181</v>
      </c>
      <c r="B60" s="116">
        <v>96134</v>
      </c>
      <c r="C60" s="117">
        <v>6927000</v>
      </c>
      <c r="D60" s="117">
        <v>203600</v>
      </c>
      <c r="E60" s="116"/>
      <c r="F60" s="144"/>
      <c r="G60" s="120">
        <f t="shared" si="3"/>
        <v>11516935</v>
      </c>
      <c r="H60" s="127">
        <f t="shared" si="6"/>
        <v>6729686.6776378434</v>
      </c>
      <c r="I60" s="122">
        <f t="shared" si="0"/>
        <v>18148.739999999998</v>
      </c>
      <c r="J60" s="123">
        <v>350000</v>
      </c>
      <c r="K60" s="124">
        <f t="shared" si="1"/>
        <v>81130.25</v>
      </c>
      <c r="L60" s="125">
        <v>80000</v>
      </c>
      <c r="M60" s="125">
        <v>170000</v>
      </c>
      <c r="N60" s="123">
        <v>109000</v>
      </c>
      <c r="O60" s="121">
        <v>0</v>
      </c>
      <c r="P60" s="121">
        <f t="shared" si="2"/>
        <v>7537965.6676378436</v>
      </c>
    </row>
    <row r="61" spans="1:16">
      <c r="A61" s="116" t="s">
        <v>182</v>
      </c>
      <c r="B61" s="116">
        <v>96143</v>
      </c>
      <c r="C61" s="117">
        <v>6927000</v>
      </c>
      <c r="D61" s="117">
        <v>222180</v>
      </c>
      <c r="E61" s="116"/>
      <c r="F61" s="144"/>
      <c r="G61" s="120">
        <f t="shared" si="3"/>
        <v>11739115</v>
      </c>
      <c r="H61" s="127">
        <f t="shared" si="6"/>
        <v>6733421.1221817825</v>
      </c>
      <c r="I61" s="122">
        <f t="shared" si="0"/>
        <v>18148.739999999998</v>
      </c>
      <c r="J61" s="123">
        <v>350000</v>
      </c>
      <c r="K61" s="124">
        <f t="shared" si="1"/>
        <v>81130.25</v>
      </c>
      <c r="L61" s="125">
        <v>80000</v>
      </c>
      <c r="M61" s="125">
        <v>170000</v>
      </c>
      <c r="N61" s="123">
        <v>109000</v>
      </c>
      <c r="O61" s="121">
        <v>0</v>
      </c>
      <c r="P61" s="121">
        <f t="shared" si="2"/>
        <v>7541700.1121817827</v>
      </c>
    </row>
    <row r="62" spans="1:16">
      <c r="A62" s="116" t="s">
        <v>190</v>
      </c>
      <c r="B62" s="116">
        <v>96143</v>
      </c>
      <c r="C62" s="117">
        <v>6927000</v>
      </c>
      <c r="D62" s="117">
        <v>24760</v>
      </c>
      <c r="E62" s="116"/>
      <c r="F62" s="144"/>
      <c r="G62" s="120">
        <f t="shared" si="3"/>
        <v>11763875</v>
      </c>
      <c r="H62" s="127">
        <f t="shared" si="6"/>
        <v>6733828.5570631279</v>
      </c>
      <c r="I62" s="122">
        <f t="shared" si="0"/>
        <v>18148.739999999998</v>
      </c>
      <c r="J62" s="123">
        <v>350000</v>
      </c>
      <c r="K62" s="124">
        <f t="shared" si="1"/>
        <v>81130.25</v>
      </c>
      <c r="L62" s="125">
        <v>80000</v>
      </c>
      <c r="M62" s="125">
        <v>170000</v>
      </c>
      <c r="N62" s="123">
        <v>109000</v>
      </c>
      <c r="O62" s="121">
        <v>0</v>
      </c>
      <c r="P62" s="121">
        <f t="shared" si="2"/>
        <v>7542107.5470631281</v>
      </c>
    </row>
    <row r="63" spans="1:16">
      <c r="A63" s="116" t="s">
        <v>190</v>
      </c>
      <c r="B63" s="116">
        <v>96134</v>
      </c>
      <c r="C63" s="117">
        <v>6927000</v>
      </c>
      <c r="D63" s="117">
        <v>23900</v>
      </c>
      <c r="E63" s="123"/>
      <c r="F63" s="145">
        <v>0</v>
      </c>
      <c r="G63" s="120">
        <f t="shared" si="3"/>
        <v>11787775</v>
      </c>
      <c r="H63" s="127">
        <f>((H62*G62)+(D63*C63)-(F63*H62))/G63</f>
        <v>6734220.2168535618</v>
      </c>
      <c r="I63" s="122">
        <f t="shared" si="0"/>
        <v>18148.739999999998</v>
      </c>
      <c r="J63" s="123">
        <v>350000</v>
      </c>
      <c r="K63" s="124">
        <f t="shared" si="1"/>
        <v>81130.25</v>
      </c>
      <c r="L63" s="125">
        <v>80000</v>
      </c>
      <c r="M63" s="125">
        <v>170000</v>
      </c>
      <c r="N63" s="123">
        <v>109000</v>
      </c>
      <c r="O63" s="121">
        <v>0</v>
      </c>
      <c r="P63" s="121">
        <f t="shared" si="2"/>
        <v>7542499.206853562</v>
      </c>
    </row>
    <row r="64" spans="1:16">
      <c r="A64" s="116" t="s">
        <v>191</v>
      </c>
      <c r="B64" s="116">
        <v>96143</v>
      </c>
      <c r="C64" s="117">
        <v>6927000</v>
      </c>
      <c r="D64" s="117">
        <v>403440</v>
      </c>
      <c r="E64" s="123"/>
      <c r="F64" s="145"/>
      <c r="G64" s="120">
        <f t="shared" si="3"/>
        <v>12191215</v>
      </c>
      <c r="H64" s="127">
        <f>((D64*C64)+(H63*G63))/G64</f>
        <v>6740599.8168944605</v>
      </c>
      <c r="I64" s="122">
        <f t="shared" si="0"/>
        <v>18148.739999999998</v>
      </c>
      <c r="J64" s="123">
        <v>350000</v>
      </c>
      <c r="K64" s="124">
        <f t="shared" si="1"/>
        <v>81130.25</v>
      </c>
      <c r="L64" s="125">
        <v>80000</v>
      </c>
      <c r="M64" s="125">
        <v>170000</v>
      </c>
      <c r="N64" s="123">
        <v>109000</v>
      </c>
      <c r="O64" s="121">
        <v>0</v>
      </c>
      <c r="P64" s="121">
        <f t="shared" si="2"/>
        <v>7548878.8068944607</v>
      </c>
    </row>
    <row r="65" spans="1:16">
      <c r="A65" s="116" t="s">
        <v>257</v>
      </c>
      <c r="B65" s="116">
        <v>96143</v>
      </c>
      <c r="C65" s="117">
        <v>6927000</v>
      </c>
      <c r="D65" s="117">
        <v>0</v>
      </c>
      <c r="E65" s="123"/>
      <c r="F65" s="155">
        <v>2831224</v>
      </c>
      <c r="G65" s="120">
        <f t="shared" si="3"/>
        <v>9359991</v>
      </c>
      <c r="H65" s="127">
        <f>((D65*C65)+(H64*G64)-(H64*F65))/G65</f>
        <v>6740599.8168944605</v>
      </c>
      <c r="I65" s="122">
        <f>C65*$D$1</f>
        <v>18148.739999999998</v>
      </c>
      <c r="J65" s="123">
        <v>350000</v>
      </c>
      <c r="K65" s="124">
        <f t="shared" si="1"/>
        <v>81130.25</v>
      </c>
      <c r="L65" s="125">
        <v>80000</v>
      </c>
      <c r="M65" s="125">
        <v>170000</v>
      </c>
      <c r="N65" s="123">
        <v>109000</v>
      </c>
      <c r="O65" s="121">
        <v>0</v>
      </c>
      <c r="P65" s="121">
        <f>(H65+I65+J65+K65+L65+M65+N65+O65)</f>
        <v>7548878.8068944607</v>
      </c>
    </row>
    <row r="66" spans="1:16">
      <c r="A66" s="116" t="s">
        <v>192</v>
      </c>
      <c r="B66" s="116">
        <v>96147</v>
      </c>
      <c r="C66" s="117">
        <v>6927000</v>
      </c>
      <c r="D66" s="117">
        <v>123440</v>
      </c>
      <c r="E66" s="116"/>
      <c r="F66" s="144"/>
      <c r="G66" s="120">
        <f t="shared" si="3"/>
        <v>9483431</v>
      </c>
      <c r="H66" s="127">
        <f>((D66*C66)+(H65*G65))/G66</f>
        <v>6743026.0736577082</v>
      </c>
      <c r="I66" s="122">
        <f t="shared" si="0"/>
        <v>18148.739999999998</v>
      </c>
      <c r="J66" s="123">
        <v>350000</v>
      </c>
      <c r="K66" s="124">
        <f t="shared" si="1"/>
        <v>81130.25</v>
      </c>
      <c r="L66" s="125">
        <v>80000</v>
      </c>
      <c r="M66" s="125">
        <v>170000</v>
      </c>
      <c r="N66" s="123">
        <v>109000</v>
      </c>
      <c r="O66" s="121">
        <v>0</v>
      </c>
      <c r="P66" s="121">
        <f t="shared" si="2"/>
        <v>7551305.0636577085</v>
      </c>
    </row>
    <row r="67" spans="1:16">
      <c r="A67" s="116" t="s">
        <v>193</v>
      </c>
      <c r="B67" s="116">
        <v>96147</v>
      </c>
      <c r="C67" s="117">
        <v>6927000</v>
      </c>
      <c r="D67" s="117">
        <v>888640</v>
      </c>
      <c r="E67" s="116"/>
      <c r="F67" s="144"/>
      <c r="G67" s="120">
        <f t="shared" si="3"/>
        <v>10372071</v>
      </c>
      <c r="H67" s="127">
        <f t="shared" si="6"/>
        <v>6758788.2671391079</v>
      </c>
      <c r="I67" s="122">
        <f t="shared" ref="I67:I74" si="7">C67*$D$1</f>
        <v>18148.739999999998</v>
      </c>
      <c r="J67" s="123">
        <v>350000</v>
      </c>
      <c r="K67" s="124">
        <f t="shared" si="1"/>
        <v>81130.25</v>
      </c>
      <c r="L67" s="125">
        <v>80000</v>
      </c>
      <c r="M67" s="125">
        <v>170000</v>
      </c>
      <c r="N67" s="123">
        <v>109000</v>
      </c>
      <c r="O67" s="121">
        <v>0</v>
      </c>
      <c r="P67" s="121">
        <f t="shared" si="2"/>
        <v>7567067.2571391081</v>
      </c>
    </row>
    <row r="68" spans="1:16">
      <c r="A68" s="116" t="s">
        <v>183</v>
      </c>
      <c r="B68" s="116">
        <v>96147</v>
      </c>
      <c r="C68" s="117">
        <v>6927000</v>
      </c>
      <c r="D68" s="117">
        <v>374460</v>
      </c>
      <c r="E68" s="116"/>
      <c r="F68" s="144"/>
      <c r="G68" s="120">
        <f t="shared" si="3"/>
        <v>10746531</v>
      </c>
      <c r="H68" s="127">
        <f>((D68*C68)+(H67*G67))/G68</f>
        <v>6764649.5600053445</v>
      </c>
      <c r="I68" s="122">
        <f t="shared" si="7"/>
        <v>18148.739999999998</v>
      </c>
      <c r="J68" s="123">
        <v>350000</v>
      </c>
      <c r="K68" s="124">
        <f t="shared" si="1"/>
        <v>81130.25</v>
      </c>
      <c r="L68" s="125">
        <v>80000</v>
      </c>
      <c r="M68" s="125">
        <v>170000</v>
      </c>
      <c r="N68" s="123">
        <v>109000</v>
      </c>
      <c r="O68" s="121">
        <v>0</v>
      </c>
      <c r="P68" s="121">
        <f t="shared" si="2"/>
        <v>7572928.5500053447</v>
      </c>
    </row>
    <row r="69" spans="1:16">
      <c r="A69" s="116" t="s">
        <v>184</v>
      </c>
      <c r="B69" s="116">
        <v>96149</v>
      </c>
      <c r="C69" s="117">
        <v>6927000</v>
      </c>
      <c r="D69" s="117">
        <v>25060</v>
      </c>
      <c r="E69" s="116"/>
      <c r="F69" s="144"/>
      <c r="G69" s="120">
        <f t="shared" si="3"/>
        <v>10771591</v>
      </c>
      <c r="H69" s="127">
        <f t="shared" si="6"/>
        <v>6765027.2666993942</v>
      </c>
      <c r="I69" s="122">
        <f t="shared" si="7"/>
        <v>18148.739999999998</v>
      </c>
      <c r="J69" s="123">
        <v>350000</v>
      </c>
      <c r="K69" s="124">
        <f t="shared" si="1"/>
        <v>81130.25</v>
      </c>
      <c r="L69" s="125">
        <v>80000</v>
      </c>
      <c r="M69" s="125">
        <v>170000</v>
      </c>
      <c r="N69" s="123">
        <v>109000</v>
      </c>
      <c r="O69" s="121">
        <v>0</v>
      </c>
      <c r="P69" s="121">
        <f t="shared" si="2"/>
        <v>7573306.2566993944</v>
      </c>
    </row>
    <row r="70" spans="1:16">
      <c r="A70" s="116" t="s">
        <v>185</v>
      </c>
      <c r="B70" s="116">
        <v>96149</v>
      </c>
      <c r="C70" s="117">
        <v>6927000</v>
      </c>
      <c r="D70" s="117">
        <v>853620</v>
      </c>
      <c r="E70" s="116"/>
      <c r="F70" s="144"/>
      <c r="G70" s="120">
        <f t="shared" si="3"/>
        <v>11625211</v>
      </c>
      <c r="H70" s="127">
        <f t="shared" si="6"/>
        <v>6776920.6563849719</v>
      </c>
      <c r="I70" s="122">
        <f t="shared" si="7"/>
        <v>18148.739999999998</v>
      </c>
      <c r="J70" s="123">
        <v>350000</v>
      </c>
      <c r="K70" s="124">
        <f t="shared" si="1"/>
        <v>81130.25</v>
      </c>
      <c r="L70" s="125">
        <v>80000</v>
      </c>
      <c r="M70" s="125">
        <v>170000</v>
      </c>
      <c r="N70" s="123">
        <v>109000</v>
      </c>
      <c r="O70" s="121">
        <v>0</v>
      </c>
      <c r="P70" s="121">
        <f>(H70+I70+J70+K70+L70+M70+N70+O70)</f>
        <v>7585199.6463849721</v>
      </c>
    </row>
    <row r="71" spans="1:16">
      <c r="A71" s="116" t="s">
        <v>195</v>
      </c>
      <c r="B71" s="116">
        <v>96149</v>
      </c>
      <c r="C71" s="117">
        <v>6927000</v>
      </c>
      <c r="D71" s="117">
        <v>405440</v>
      </c>
      <c r="E71" s="116"/>
      <c r="F71" s="144"/>
      <c r="G71" s="120">
        <f t="shared" ref="G71:G112" si="8">(G70+D71)-F71</f>
        <v>12030651</v>
      </c>
      <c r="H71" s="127">
        <f t="shared" si="6"/>
        <v>6781978.418352739</v>
      </c>
      <c r="I71" s="122">
        <f t="shared" si="7"/>
        <v>18148.739999999998</v>
      </c>
      <c r="J71" s="123">
        <v>350000</v>
      </c>
      <c r="K71" s="124">
        <f t="shared" si="1"/>
        <v>81130.25</v>
      </c>
      <c r="L71" s="125">
        <v>80000</v>
      </c>
      <c r="M71" s="125">
        <v>170000</v>
      </c>
      <c r="N71" s="123">
        <v>109000</v>
      </c>
      <c r="O71" s="121">
        <v>0</v>
      </c>
      <c r="P71" s="121">
        <f>(H71+I71+J71+K71+L71+M71+N71+O71)</f>
        <v>7590257.4083527392</v>
      </c>
    </row>
    <row r="72" spans="1:16">
      <c r="A72" s="116" t="s">
        <v>196</v>
      </c>
      <c r="B72" s="116">
        <v>96149</v>
      </c>
      <c r="C72" s="117">
        <v>6927000</v>
      </c>
      <c r="D72" s="117">
        <v>27380</v>
      </c>
      <c r="E72" s="123"/>
      <c r="F72" s="145"/>
      <c r="G72" s="120">
        <f t="shared" si="8"/>
        <v>12058031</v>
      </c>
      <c r="H72" s="127">
        <f t="shared" si="6"/>
        <v>6782307.7168016732</v>
      </c>
      <c r="I72" s="122">
        <f t="shared" si="7"/>
        <v>18148.739999999998</v>
      </c>
      <c r="J72" s="123">
        <v>350000</v>
      </c>
      <c r="K72" s="124">
        <f t="shared" si="1"/>
        <v>81130.25</v>
      </c>
      <c r="L72" s="125">
        <v>80000</v>
      </c>
      <c r="M72" s="125">
        <v>170000</v>
      </c>
      <c r="N72" s="123">
        <v>109000</v>
      </c>
      <c r="O72" s="121">
        <v>0</v>
      </c>
      <c r="P72" s="121">
        <f>(H72+I72+J72+K72+L72+M72+N72+O72)</f>
        <v>7590586.7068016734</v>
      </c>
    </row>
    <row r="73" spans="1:16">
      <c r="A73" s="116" t="s">
        <v>186</v>
      </c>
      <c r="B73" s="116">
        <v>96155</v>
      </c>
      <c r="C73" s="117">
        <v>7179000</v>
      </c>
      <c r="D73" s="117">
        <v>779620</v>
      </c>
      <c r="E73" s="123"/>
      <c r="F73" s="145"/>
      <c r="G73" s="120">
        <f t="shared" si="8"/>
        <v>12837651</v>
      </c>
      <c r="H73" s="127">
        <f>((D73*C73)+(H72*G72))/G73</f>
        <v>6806398.5133054163</v>
      </c>
      <c r="I73" s="122">
        <f t="shared" si="7"/>
        <v>18808.98</v>
      </c>
      <c r="J73" s="123">
        <v>350000</v>
      </c>
      <c r="K73" s="124">
        <f t="shared" si="1"/>
        <v>81130.25</v>
      </c>
      <c r="L73" s="125">
        <v>80000</v>
      </c>
      <c r="M73" s="125">
        <v>170000</v>
      </c>
      <c r="N73" s="123">
        <v>109000</v>
      </c>
      <c r="O73" s="121">
        <v>0</v>
      </c>
      <c r="P73" s="121">
        <f>(H73+I73+J73+K73+L73+M73+N73+O73)</f>
        <v>7615337.7433054168</v>
      </c>
    </row>
    <row r="74" spans="1:16">
      <c r="A74" s="116" t="s">
        <v>187</v>
      </c>
      <c r="B74" s="116">
        <v>96155</v>
      </c>
      <c r="C74" s="117">
        <v>7179000</v>
      </c>
      <c r="D74" s="117">
        <v>26140</v>
      </c>
      <c r="E74" s="123"/>
      <c r="F74" s="145"/>
      <c r="G74" s="120">
        <f t="shared" si="8"/>
        <v>12863791</v>
      </c>
      <c r="H74" s="127">
        <f>((D74*C74)+(H73*G73))/G74</f>
        <v>6807155.6620232556</v>
      </c>
      <c r="I74" s="122">
        <f t="shared" si="7"/>
        <v>18808.98</v>
      </c>
      <c r="J74" s="123">
        <v>350000</v>
      </c>
      <c r="K74" s="124">
        <f t="shared" si="1"/>
        <v>81130.25</v>
      </c>
      <c r="L74" s="125">
        <v>80000</v>
      </c>
      <c r="M74" s="125">
        <v>170000</v>
      </c>
      <c r="N74" s="123">
        <v>109000</v>
      </c>
      <c r="O74" s="121">
        <v>0</v>
      </c>
      <c r="P74" s="121">
        <f>(H74+I74+J74+K74+L74+M74+N74+O74)</f>
        <v>7616094.892023256</v>
      </c>
    </row>
    <row r="75" spans="1:16">
      <c r="A75" s="116" t="s">
        <v>187</v>
      </c>
      <c r="B75" s="116">
        <v>96155</v>
      </c>
      <c r="C75" s="117">
        <v>7179000</v>
      </c>
      <c r="D75" s="117">
        <v>595540</v>
      </c>
      <c r="E75" s="123"/>
      <c r="F75" s="145"/>
      <c r="G75" s="120">
        <f>(G74+D75)-F75</f>
        <v>13459331</v>
      </c>
      <c r="H75" s="127">
        <f>((D75*C75)+(H74*G74))/G75</f>
        <v>6823608.7960637715</v>
      </c>
      <c r="I75" s="122">
        <f t="shared" ref="I75:I88" si="9">C75*$D$1</f>
        <v>18808.98</v>
      </c>
      <c r="J75" s="123">
        <v>350000</v>
      </c>
      <c r="K75" s="124">
        <f t="shared" si="1"/>
        <v>81130.25</v>
      </c>
      <c r="L75" s="125">
        <v>80000</v>
      </c>
      <c r="M75" s="125">
        <v>170000</v>
      </c>
      <c r="N75" s="123">
        <v>109000</v>
      </c>
      <c r="O75" s="121">
        <v>0</v>
      </c>
      <c r="P75" s="121">
        <f t="shared" ref="P75:P113" si="10">(H75+I75+J75+K75+L75+M75+N75+O75)</f>
        <v>7632548.0260637719</v>
      </c>
    </row>
    <row r="76" spans="1:16">
      <c r="A76" s="116" t="s">
        <v>188</v>
      </c>
      <c r="B76" s="116">
        <v>96155</v>
      </c>
      <c r="C76" s="117">
        <v>7179000</v>
      </c>
      <c r="D76" s="117">
        <v>727950</v>
      </c>
      <c r="E76" s="123"/>
      <c r="F76" s="145"/>
      <c r="G76" s="120">
        <f t="shared" si="8"/>
        <v>14187281</v>
      </c>
      <c r="H76" s="127">
        <f>((D76*C76)+(H75*G75))/G76</f>
        <v>6841843.9340655757</v>
      </c>
      <c r="I76" s="122">
        <f t="shared" si="9"/>
        <v>18808.98</v>
      </c>
      <c r="J76" s="123">
        <v>350000</v>
      </c>
      <c r="K76" s="124">
        <f t="shared" ref="K76:K112" si="11">2.15*$F$1</f>
        <v>81130.25</v>
      </c>
      <c r="L76" s="125">
        <v>80000</v>
      </c>
      <c r="M76" s="125">
        <v>170000</v>
      </c>
      <c r="N76" s="123">
        <v>109000</v>
      </c>
      <c r="O76" s="121">
        <v>0</v>
      </c>
      <c r="P76" s="121">
        <f t="shared" si="10"/>
        <v>7650783.1640655762</v>
      </c>
    </row>
    <row r="77" spans="1:16">
      <c r="A77" s="116" t="s">
        <v>189</v>
      </c>
      <c r="B77" s="116">
        <v>96155</v>
      </c>
      <c r="C77" s="117">
        <v>7179000</v>
      </c>
      <c r="D77" s="117">
        <v>732860</v>
      </c>
      <c r="E77" s="123"/>
      <c r="F77" s="145"/>
      <c r="G77" s="120">
        <f t="shared" si="8"/>
        <v>14920141</v>
      </c>
      <c r="H77" s="127">
        <f>((H76*G76)+(D77*C77)-(H76*F77))/G77</f>
        <v>6858404.6485039117</v>
      </c>
      <c r="I77" s="122">
        <f t="shared" si="9"/>
        <v>18808.98</v>
      </c>
      <c r="J77" s="123">
        <v>350000</v>
      </c>
      <c r="K77" s="124">
        <f t="shared" si="11"/>
        <v>81130.25</v>
      </c>
      <c r="L77" s="125">
        <v>80000</v>
      </c>
      <c r="M77" s="125">
        <v>170000</v>
      </c>
      <c r="N77" s="123">
        <v>109000</v>
      </c>
      <c r="O77" s="121">
        <v>0</v>
      </c>
      <c r="P77" s="121">
        <f t="shared" si="10"/>
        <v>7667343.8785039121</v>
      </c>
    </row>
    <row r="78" spans="1:16">
      <c r="A78" s="116" t="s">
        <v>214</v>
      </c>
      <c r="B78" s="116">
        <v>96155</v>
      </c>
      <c r="C78" s="117">
        <v>7179000</v>
      </c>
      <c r="D78" s="117">
        <v>502760</v>
      </c>
      <c r="E78" s="123"/>
      <c r="F78" s="155">
        <v>2834136</v>
      </c>
      <c r="G78" s="120">
        <f>(G77+D78)-F78</f>
        <v>12588765</v>
      </c>
      <c r="H78" s="127">
        <f>((H77*G77)+(D78*C78)-(H77*F78))/G78</f>
        <v>6871208.3285248009</v>
      </c>
      <c r="I78" s="122">
        <f t="shared" si="9"/>
        <v>18808.98</v>
      </c>
      <c r="J78" s="123">
        <v>350000</v>
      </c>
      <c r="K78" s="124">
        <f t="shared" si="11"/>
        <v>81130.25</v>
      </c>
      <c r="L78" s="125">
        <v>80000</v>
      </c>
      <c r="M78" s="125">
        <v>170000</v>
      </c>
      <c r="N78" s="123">
        <v>109000</v>
      </c>
      <c r="O78" s="121">
        <v>0</v>
      </c>
      <c r="P78" s="121">
        <f t="shared" si="10"/>
        <v>7680147.5585248014</v>
      </c>
    </row>
    <row r="79" spans="1:16">
      <c r="A79" s="116" t="s">
        <v>215</v>
      </c>
      <c r="B79" s="116">
        <v>96155</v>
      </c>
      <c r="C79" s="117">
        <v>7179000</v>
      </c>
      <c r="D79" s="117">
        <v>853560</v>
      </c>
      <c r="E79" s="123"/>
      <c r="F79" s="145"/>
      <c r="G79" s="120">
        <f t="shared" si="8"/>
        <v>13442325</v>
      </c>
      <c r="H79" s="127">
        <f>((D79*C79)+(H78*G78))/G79</f>
        <v>6890752.4668419724</v>
      </c>
      <c r="I79" s="122">
        <f t="shared" si="9"/>
        <v>18808.98</v>
      </c>
      <c r="J79" s="123">
        <v>350000</v>
      </c>
      <c r="K79" s="124">
        <f t="shared" si="11"/>
        <v>81130.25</v>
      </c>
      <c r="L79" s="125">
        <v>80000</v>
      </c>
      <c r="M79" s="125">
        <v>170000</v>
      </c>
      <c r="N79" s="123">
        <v>109000</v>
      </c>
      <c r="O79" s="121">
        <v>0</v>
      </c>
      <c r="P79" s="121">
        <f t="shared" si="10"/>
        <v>7699691.6968419729</v>
      </c>
    </row>
    <row r="80" spans="1:16">
      <c r="A80" s="116" t="s">
        <v>215</v>
      </c>
      <c r="B80" s="116">
        <v>96155</v>
      </c>
      <c r="C80" s="117">
        <v>7179000</v>
      </c>
      <c r="D80" s="117">
        <v>0</v>
      </c>
      <c r="E80" s="123"/>
      <c r="F80" s="155">
        <v>1493008</v>
      </c>
      <c r="G80" s="120">
        <f>(G79+D80)-F80</f>
        <v>11949317</v>
      </c>
      <c r="H80" s="127">
        <f>((D80*C80)+(H79*G79)-(H79*F80))/G80</f>
        <v>6890752.4668419724</v>
      </c>
      <c r="I80" s="122">
        <f>C80*$D$1</f>
        <v>18808.98</v>
      </c>
      <c r="J80" s="123">
        <v>350000</v>
      </c>
      <c r="K80" s="124">
        <f t="shared" si="11"/>
        <v>81130.25</v>
      </c>
      <c r="L80" s="125">
        <v>80000</v>
      </c>
      <c r="M80" s="125">
        <v>170000</v>
      </c>
      <c r="N80" s="123">
        <v>109000</v>
      </c>
      <c r="O80" s="121">
        <v>0</v>
      </c>
      <c r="P80" s="121">
        <f>(H80+I80+J80+K80+L80+M80+N80+O80)</f>
        <v>7699691.6968419729</v>
      </c>
    </row>
    <row r="81" spans="1:16">
      <c r="A81" s="116" t="s">
        <v>216</v>
      </c>
      <c r="B81" s="116">
        <v>96155</v>
      </c>
      <c r="C81" s="117">
        <v>7179000</v>
      </c>
      <c r="D81" s="117">
        <v>701860</v>
      </c>
      <c r="E81" s="123"/>
      <c r="F81" s="145"/>
      <c r="G81" s="120">
        <f t="shared" si="8"/>
        <v>12651177</v>
      </c>
      <c r="H81" s="127">
        <f>((D81*C81)+(H80*G80))/G81</f>
        <v>6906743.817972566</v>
      </c>
      <c r="I81" s="122">
        <f t="shared" si="9"/>
        <v>18808.98</v>
      </c>
      <c r="J81" s="123">
        <v>350000</v>
      </c>
      <c r="K81" s="124">
        <f t="shared" si="11"/>
        <v>81130.25</v>
      </c>
      <c r="L81" s="125">
        <v>80000</v>
      </c>
      <c r="M81" s="125">
        <v>170000</v>
      </c>
      <c r="N81" s="123">
        <v>109000</v>
      </c>
      <c r="O81" s="121">
        <v>0</v>
      </c>
      <c r="P81" s="121">
        <f t="shared" si="10"/>
        <v>7715683.0479725664</v>
      </c>
    </row>
    <row r="82" spans="1:16">
      <c r="A82" s="116" t="s">
        <v>217</v>
      </c>
      <c r="B82" s="116">
        <v>96155</v>
      </c>
      <c r="C82" s="117">
        <v>7179000</v>
      </c>
      <c r="D82" s="117">
        <v>790220</v>
      </c>
      <c r="E82" s="123"/>
      <c r="F82" s="145"/>
      <c r="G82" s="120">
        <f t="shared" si="8"/>
        <v>13441397</v>
      </c>
      <c r="H82" s="127">
        <f>((D82*C82)+(H81*G81))/G82</f>
        <v>6922749.7643903177</v>
      </c>
      <c r="I82" s="122">
        <f t="shared" si="9"/>
        <v>18808.98</v>
      </c>
      <c r="J82" s="123">
        <v>350000</v>
      </c>
      <c r="K82" s="124">
        <f t="shared" si="11"/>
        <v>81130.25</v>
      </c>
      <c r="L82" s="125">
        <v>80000</v>
      </c>
      <c r="M82" s="125">
        <v>170000</v>
      </c>
      <c r="N82" s="123">
        <v>109000</v>
      </c>
      <c r="O82" s="121">
        <v>0</v>
      </c>
      <c r="P82" s="121">
        <f t="shared" si="10"/>
        <v>7731688.9943903182</v>
      </c>
    </row>
    <row r="83" spans="1:16">
      <c r="A83" s="116" t="s">
        <v>218</v>
      </c>
      <c r="B83" s="116">
        <v>96155</v>
      </c>
      <c r="C83" s="117">
        <v>7179000</v>
      </c>
      <c r="D83" s="117">
        <v>405300</v>
      </c>
      <c r="E83" s="123"/>
      <c r="F83" s="145"/>
      <c r="G83" s="120">
        <f t="shared" si="8"/>
        <v>13846697</v>
      </c>
      <c r="H83" s="127">
        <f>((D83*C83)+(H82*G82))/G83</f>
        <v>6930250.3416393613</v>
      </c>
      <c r="I83" s="122">
        <f t="shared" si="9"/>
        <v>18808.98</v>
      </c>
      <c r="J83" s="123">
        <v>350000</v>
      </c>
      <c r="K83" s="124">
        <f t="shared" si="11"/>
        <v>81130.25</v>
      </c>
      <c r="L83" s="125">
        <v>80000</v>
      </c>
      <c r="M83" s="125">
        <v>170000</v>
      </c>
      <c r="N83" s="123">
        <v>109000</v>
      </c>
      <c r="O83" s="121">
        <v>0</v>
      </c>
      <c r="P83" s="121">
        <f t="shared" si="10"/>
        <v>7739189.5716393618</v>
      </c>
    </row>
    <row r="84" spans="1:16">
      <c r="A84" s="116" t="s">
        <v>219</v>
      </c>
      <c r="B84" s="116">
        <v>96155</v>
      </c>
      <c r="C84" s="117">
        <v>7179000</v>
      </c>
      <c r="D84" s="117">
        <v>151140</v>
      </c>
      <c r="E84" s="123"/>
      <c r="F84" s="145"/>
      <c r="G84" s="120">
        <f t="shared" si="8"/>
        <v>13997837</v>
      </c>
      <c r="H84" s="127">
        <f>((H83*G83)+(D84*C84)-(H83*F84))/G84</f>
        <v>6932936.1868427759</v>
      </c>
      <c r="I84" s="122">
        <f t="shared" si="9"/>
        <v>18808.98</v>
      </c>
      <c r="J84" s="123">
        <v>350000</v>
      </c>
      <c r="K84" s="124">
        <f t="shared" si="11"/>
        <v>81130.25</v>
      </c>
      <c r="L84" s="125">
        <v>80000</v>
      </c>
      <c r="M84" s="125">
        <v>170000</v>
      </c>
      <c r="N84" s="123">
        <v>109000</v>
      </c>
      <c r="O84" s="121">
        <v>0</v>
      </c>
      <c r="P84" s="121">
        <f t="shared" si="10"/>
        <v>7741875.4168427764</v>
      </c>
    </row>
    <row r="85" spans="1:16">
      <c r="A85" s="116" t="s">
        <v>220</v>
      </c>
      <c r="B85" s="116">
        <v>96155</v>
      </c>
      <c r="C85" s="117">
        <v>7179000</v>
      </c>
      <c r="D85" s="117">
        <v>477260</v>
      </c>
      <c r="E85" s="123"/>
      <c r="F85" s="145"/>
      <c r="G85" s="120">
        <f t="shared" si="8"/>
        <v>14475097</v>
      </c>
      <c r="H85" s="127">
        <f>((D85*C85)+(H84*G84))/G85</f>
        <v>6941049.1836308055</v>
      </c>
      <c r="I85" s="122">
        <f t="shared" si="9"/>
        <v>18808.98</v>
      </c>
      <c r="J85" s="123">
        <v>350000</v>
      </c>
      <c r="K85" s="124">
        <f t="shared" si="11"/>
        <v>81130.25</v>
      </c>
      <c r="L85" s="125">
        <v>80000</v>
      </c>
      <c r="M85" s="125">
        <v>170000</v>
      </c>
      <c r="N85" s="123">
        <v>109000</v>
      </c>
      <c r="O85" s="121">
        <v>0</v>
      </c>
      <c r="P85" s="121">
        <f t="shared" si="10"/>
        <v>7749988.4136308059</v>
      </c>
    </row>
    <row r="86" spans="1:16">
      <c r="A86" s="116" t="s">
        <v>221</v>
      </c>
      <c r="B86" s="116">
        <v>96155</v>
      </c>
      <c r="C86" s="117">
        <v>7179000</v>
      </c>
      <c r="D86" s="117">
        <v>750160</v>
      </c>
      <c r="E86" s="123"/>
      <c r="F86" s="155">
        <v>2755317</v>
      </c>
      <c r="G86" s="120">
        <f t="shared" si="8"/>
        <v>12469940</v>
      </c>
      <c r="H86" s="127">
        <f>((H85*G85)+(D86*C86)-(F86*H85))/G86</f>
        <v>6955363.7019370291</v>
      </c>
      <c r="I86" s="122">
        <f t="shared" si="9"/>
        <v>18808.98</v>
      </c>
      <c r="J86" s="123">
        <v>350000</v>
      </c>
      <c r="K86" s="124">
        <f t="shared" si="11"/>
        <v>81130.25</v>
      </c>
      <c r="L86" s="125">
        <v>80000</v>
      </c>
      <c r="M86" s="125">
        <v>170000</v>
      </c>
      <c r="N86" s="123">
        <v>109000</v>
      </c>
      <c r="O86" s="121">
        <v>0</v>
      </c>
      <c r="P86" s="121">
        <f t="shared" si="10"/>
        <v>7764302.9319370296</v>
      </c>
    </row>
    <row r="87" spans="1:16">
      <c r="A87" s="116" t="s">
        <v>221</v>
      </c>
      <c r="B87" s="116">
        <v>96157</v>
      </c>
      <c r="C87" s="117">
        <v>7458000</v>
      </c>
      <c r="D87" s="117">
        <v>506390</v>
      </c>
      <c r="E87" s="123"/>
      <c r="F87" s="145"/>
      <c r="G87" s="120">
        <f t="shared" si="8"/>
        <v>12976330</v>
      </c>
      <c r="H87" s="127">
        <f>((D87*C87)+(H86*G86))/G87</f>
        <v>6974978.6466075266</v>
      </c>
      <c r="I87" s="122">
        <f t="shared" si="9"/>
        <v>19539.96</v>
      </c>
      <c r="J87" s="123">
        <v>350000</v>
      </c>
      <c r="K87" s="124">
        <f t="shared" si="11"/>
        <v>81130.25</v>
      </c>
      <c r="L87" s="125">
        <v>80000</v>
      </c>
      <c r="M87" s="125">
        <v>170000</v>
      </c>
      <c r="N87" s="123">
        <v>109000</v>
      </c>
      <c r="O87" s="121">
        <v>0</v>
      </c>
      <c r="P87" s="121">
        <f t="shared" si="10"/>
        <v>7784648.8566075265</v>
      </c>
    </row>
    <row r="88" spans="1:16">
      <c r="A88" s="116" t="s">
        <v>222</v>
      </c>
      <c r="B88" s="116">
        <v>96157</v>
      </c>
      <c r="C88" s="117">
        <v>7458000</v>
      </c>
      <c r="D88" s="117">
        <v>1114110</v>
      </c>
      <c r="E88" s="123"/>
      <c r="F88" s="145"/>
      <c r="G88" s="120">
        <f t="shared" si="8"/>
        <v>14090440</v>
      </c>
      <c r="H88" s="127">
        <f>((D88*C88)+(H87*G87))/G88</f>
        <v>7013170.4220260428</v>
      </c>
      <c r="I88" s="122">
        <f t="shared" si="9"/>
        <v>19539.96</v>
      </c>
      <c r="J88" s="123">
        <v>350000</v>
      </c>
      <c r="K88" s="124">
        <f t="shared" si="11"/>
        <v>81130.25</v>
      </c>
      <c r="L88" s="125">
        <v>80000</v>
      </c>
      <c r="M88" s="125">
        <v>170000</v>
      </c>
      <c r="N88" s="123">
        <v>109000</v>
      </c>
      <c r="O88" s="121">
        <v>0</v>
      </c>
      <c r="P88" s="121">
        <f t="shared" si="10"/>
        <v>7822840.6320260428</v>
      </c>
    </row>
    <row r="89" spans="1:16">
      <c r="A89" s="116" t="s">
        <v>223</v>
      </c>
      <c r="B89" s="116">
        <v>96157</v>
      </c>
      <c r="C89" s="117">
        <v>7458000</v>
      </c>
      <c r="D89" s="117">
        <v>127270</v>
      </c>
      <c r="E89" s="123"/>
      <c r="F89" s="155">
        <v>1402644</v>
      </c>
      <c r="G89" s="120">
        <f>(G88+D89)-F89</f>
        <v>12815066</v>
      </c>
      <c r="H89" s="127">
        <f>((D89*C89)+(H88*G88)-(H88*F89))/G89</f>
        <v>7017588.1488164281</v>
      </c>
      <c r="I89" s="122">
        <f t="shared" ref="I89:I113" si="12">C89*$D$1</f>
        <v>19539.96</v>
      </c>
      <c r="J89" s="123">
        <v>350000</v>
      </c>
      <c r="K89" s="124">
        <f t="shared" si="11"/>
        <v>81130.25</v>
      </c>
      <c r="L89" s="125">
        <v>80000</v>
      </c>
      <c r="M89" s="125">
        <v>170000</v>
      </c>
      <c r="N89" s="123">
        <v>109000</v>
      </c>
      <c r="O89" s="121">
        <v>0</v>
      </c>
      <c r="P89" s="121">
        <f t="shared" si="10"/>
        <v>7827258.3588164281</v>
      </c>
    </row>
    <row r="90" spans="1:16">
      <c r="A90" s="116" t="s">
        <v>235</v>
      </c>
      <c r="B90" s="116">
        <v>96155</v>
      </c>
      <c r="C90" s="117">
        <v>7179000</v>
      </c>
      <c r="D90" s="125">
        <v>434370</v>
      </c>
      <c r="E90" s="116"/>
      <c r="F90" s="144"/>
      <c r="G90" s="120">
        <f t="shared" si="8"/>
        <v>13249436</v>
      </c>
      <c r="H90" s="127">
        <f>((D90*C90)+(H89*G89))/G90</f>
        <v>7022879.8809172213</v>
      </c>
      <c r="I90" s="122">
        <f t="shared" si="12"/>
        <v>18808.98</v>
      </c>
      <c r="J90" s="123">
        <v>350000</v>
      </c>
      <c r="K90" s="124">
        <f t="shared" si="11"/>
        <v>81130.25</v>
      </c>
      <c r="L90" s="125">
        <v>80000</v>
      </c>
      <c r="M90" s="125">
        <v>170000</v>
      </c>
      <c r="N90" s="123">
        <v>109000</v>
      </c>
      <c r="O90" s="121">
        <v>0</v>
      </c>
      <c r="P90" s="121">
        <f t="shared" si="10"/>
        <v>7831819.1109172218</v>
      </c>
    </row>
    <row r="91" spans="1:16">
      <c r="A91" s="116" t="s">
        <v>236</v>
      </c>
      <c r="B91" s="116">
        <v>96155</v>
      </c>
      <c r="C91" s="117">
        <v>7179000</v>
      </c>
      <c r="D91" s="125">
        <v>841180</v>
      </c>
      <c r="E91" s="123"/>
      <c r="F91" s="145"/>
      <c r="G91" s="120">
        <f t="shared" si="8"/>
        <v>14090616</v>
      </c>
      <c r="H91" s="127">
        <f>((H90*G90)+(D91*C91)-(F91*H90))/G91</f>
        <v>7032199.9221255016</v>
      </c>
      <c r="I91" s="122">
        <f t="shared" si="12"/>
        <v>18808.98</v>
      </c>
      <c r="J91" s="123">
        <v>350000</v>
      </c>
      <c r="K91" s="124">
        <f t="shared" si="11"/>
        <v>81130.25</v>
      </c>
      <c r="L91" s="125">
        <v>80000</v>
      </c>
      <c r="M91" s="125">
        <v>170000</v>
      </c>
      <c r="N91" s="123">
        <v>109000</v>
      </c>
      <c r="O91" s="121">
        <v>0</v>
      </c>
      <c r="P91" s="121">
        <f t="shared" si="10"/>
        <v>7841139.152125502</v>
      </c>
    </row>
    <row r="92" spans="1:16">
      <c r="A92" s="116" t="s">
        <v>237</v>
      </c>
      <c r="B92" s="116">
        <v>96155</v>
      </c>
      <c r="C92" s="117">
        <v>7179000</v>
      </c>
      <c r="D92" s="125">
        <v>429690</v>
      </c>
      <c r="E92" s="116"/>
      <c r="F92" s="154">
        <v>1064261</v>
      </c>
      <c r="G92" s="120">
        <f t="shared" si="8"/>
        <v>13456045</v>
      </c>
      <c r="H92" s="127">
        <f>((D92*C92)+(H91*G91)-(H91*F92))/G92</f>
        <v>7036887.6684478344</v>
      </c>
      <c r="I92" s="122">
        <f t="shared" si="12"/>
        <v>18808.98</v>
      </c>
      <c r="J92" s="123">
        <v>350000</v>
      </c>
      <c r="K92" s="124">
        <f t="shared" si="11"/>
        <v>81130.25</v>
      </c>
      <c r="L92" s="125">
        <v>80000</v>
      </c>
      <c r="M92" s="125">
        <v>170000</v>
      </c>
      <c r="N92" s="123">
        <v>109000</v>
      </c>
      <c r="O92" s="121">
        <v>0</v>
      </c>
      <c r="P92" s="121">
        <f t="shared" si="10"/>
        <v>7845826.8984478349</v>
      </c>
    </row>
    <row r="93" spans="1:16">
      <c r="A93" s="116" t="s">
        <v>238</v>
      </c>
      <c r="B93" s="116">
        <v>96155</v>
      </c>
      <c r="C93" s="117">
        <v>7179000</v>
      </c>
      <c r="D93" s="125">
        <v>530190</v>
      </c>
      <c r="E93" s="116"/>
      <c r="F93" s="144"/>
      <c r="G93" s="120">
        <f t="shared" si="8"/>
        <v>13986235</v>
      </c>
      <c r="H93" s="127">
        <f>((D93*C93)+(H92*G92))/G93</f>
        <v>7042274.8607169222</v>
      </c>
      <c r="I93" s="122">
        <f t="shared" si="12"/>
        <v>18808.98</v>
      </c>
      <c r="J93" s="123">
        <v>350000</v>
      </c>
      <c r="K93" s="124">
        <f t="shared" si="11"/>
        <v>81130.25</v>
      </c>
      <c r="L93" s="125">
        <v>80000</v>
      </c>
      <c r="M93" s="125">
        <v>170000</v>
      </c>
      <c r="N93" s="123">
        <v>109000</v>
      </c>
      <c r="O93" s="121">
        <v>0</v>
      </c>
      <c r="P93" s="121">
        <f t="shared" si="10"/>
        <v>7851214.0907169227</v>
      </c>
    </row>
    <row r="94" spans="1:16">
      <c r="A94" s="116" t="s">
        <v>239</v>
      </c>
      <c r="B94" s="116">
        <v>96155</v>
      </c>
      <c r="C94" s="117">
        <v>7179000</v>
      </c>
      <c r="D94" s="125">
        <v>304780</v>
      </c>
      <c r="E94" s="116"/>
      <c r="F94" s="144"/>
      <c r="G94" s="120">
        <f t="shared" si="8"/>
        <v>14291015</v>
      </c>
      <c r="H94" s="127">
        <f>((D94*C94)+(H93*G93))/G94</f>
        <v>7045190.7549309228</v>
      </c>
      <c r="I94" s="122">
        <f t="shared" si="12"/>
        <v>18808.98</v>
      </c>
      <c r="J94" s="123">
        <v>350000</v>
      </c>
      <c r="K94" s="124">
        <f t="shared" si="11"/>
        <v>81130.25</v>
      </c>
      <c r="L94" s="125">
        <v>80000</v>
      </c>
      <c r="M94" s="125">
        <v>170000</v>
      </c>
      <c r="N94" s="123">
        <v>109000</v>
      </c>
      <c r="O94" s="121">
        <v>0</v>
      </c>
      <c r="P94" s="121">
        <f t="shared" si="10"/>
        <v>7854129.9849309232</v>
      </c>
    </row>
    <row r="95" spans="1:16">
      <c r="A95" s="116" t="s">
        <v>240</v>
      </c>
      <c r="B95" s="116">
        <v>96155</v>
      </c>
      <c r="C95" s="117">
        <v>7179000</v>
      </c>
      <c r="D95" s="125">
        <v>256310</v>
      </c>
      <c r="E95" s="116"/>
      <c r="F95" s="144"/>
      <c r="G95" s="120">
        <f t="shared" si="8"/>
        <v>14547325</v>
      </c>
      <c r="H95" s="127">
        <f>((D95*C95)+(H94*G94))/G95</f>
        <v>7047548.3462821608</v>
      </c>
      <c r="I95" s="122">
        <f t="shared" si="12"/>
        <v>18808.98</v>
      </c>
      <c r="J95" s="123">
        <v>350000</v>
      </c>
      <c r="K95" s="124">
        <f t="shared" si="11"/>
        <v>81130.25</v>
      </c>
      <c r="L95" s="125">
        <v>80000</v>
      </c>
      <c r="M95" s="125">
        <v>170000</v>
      </c>
      <c r="N95" s="123">
        <v>109000</v>
      </c>
      <c r="O95" s="121">
        <v>0</v>
      </c>
      <c r="P95" s="121">
        <f t="shared" si="10"/>
        <v>7856487.5762821613</v>
      </c>
    </row>
    <row r="96" spans="1:16">
      <c r="A96" s="116" t="s">
        <v>241</v>
      </c>
      <c r="B96" s="116">
        <v>96155</v>
      </c>
      <c r="C96" s="117">
        <v>7179000</v>
      </c>
      <c r="D96" s="125">
        <v>382470</v>
      </c>
      <c r="E96" s="116"/>
      <c r="F96" s="144"/>
      <c r="G96" s="120">
        <f t="shared" si="8"/>
        <v>14929795</v>
      </c>
      <c r="H96" s="127">
        <f>((D96*C96)+(H95*G95))/G96</f>
        <v>7050915.8616430527</v>
      </c>
      <c r="I96" s="122">
        <f t="shared" si="12"/>
        <v>18808.98</v>
      </c>
      <c r="J96" s="123">
        <v>350000</v>
      </c>
      <c r="K96" s="124">
        <f t="shared" si="11"/>
        <v>81130.25</v>
      </c>
      <c r="L96" s="125">
        <v>80000</v>
      </c>
      <c r="M96" s="125">
        <v>170000</v>
      </c>
      <c r="N96" s="123">
        <v>109000</v>
      </c>
      <c r="O96" s="121">
        <v>0</v>
      </c>
      <c r="P96" s="121">
        <f t="shared" si="10"/>
        <v>7859855.0916430531</v>
      </c>
    </row>
    <row r="97" spans="1:16">
      <c r="A97" s="116" t="s">
        <v>242</v>
      </c>
      <c r="B97" s="116">
        <v>96155</v>
      </c>
      <c r="C97" s="117">
        <v>7179000</v>
      </c>
      <c r="D97" s="125">
        <v>129250</v>
      </c>
      <c r="E97" s="116"/>
      <c r="F97" s="144"/>
      <c r="G97" s="120">
        <f t="shared" si="8"/>
        <v>15059045</v>
      </c>
      <c r="H97" s="127">
        <f>((D97*C97)+(H96*G96))/G97</f>
        <v>7052015.1926353322</v>
      </c>
      <c r="I97" s="122">
        <f t="shared" si="12"/>
        <v>18808.98</v>
      </c>
      <c r="J97" s="123">
        <v>350000</v>
      </c>
      <c r="K97" s="124">
        <f t="shared" si="11"/>
        <v>81130.25</v>
      </c>
      <c r="L97" s="125">
        <v>80000</v>
      </c>
      <c r="M97" s="125">
        <v>170000</v>
      </c>
      <c r="N97" s="123">
        <v>109000</v>
      </c>
      <c r="O97" s="121">
        <v>0</v>
      </c>
      <c r="P97" s="121">
        <f t="shared" si="10"/>
        <v>7860954.4226353327</v>
      </c>
    </row>
    <row r="98" spans="1:16">
      <c r="A98" s="116" t="s">
        <v>243</v>
      </c>
      <c r="B98" s="116">
        <v>96155</v>
      </c>
      <c r="C98" s="117">
        <v>7179000</v>
      </c>
      <c r="D98" s="125">
        <v>178690</v>
      </c>
      <c r="E98" s="116"/>
      <c r="F98" s="144"/>
      <c r="G98" s="120">
        <f t="shared" si="8"/>
        <v>15237735</v>
      </c>
      <c r="H98" s="127">
        <f>((H97*G97)+(D98*C98)-(F98*H97))/G98</f>
        <v>7053504.3191510513</v>
      </c>
      <c r="I98" s="122">
        <f t="shared" si="12"/>
        <v>18808.98</v>
      </c>
      <c r="J98" s="123">
        <v>350000</v>
      </c>
      <c r="K98" s="124">
        <f t="shared" si="11"/>
        <v>81130.25</v>
      </c>
      <c r="L98" s="125">
        <v>80000</v>
      </c>
      <c r="M98" s="125">
        <v>170000</v>
      </c>
      <c r="N98" s="123">
        <v>109000</v>
      </c>
      <c r="O98" s="121">
        <v>0</v>
      </c>
      <c r="P98" s="121">
        <f t="shared" si="10"/>
        <v>7862443.5491510518</v>
      </c>
    </row>
    <row r="99" spans="1:16">
      <c r="A99" s="116" t="s">
        <v>243</v>
      </c>
      <c r="B99" s="116">
        <v>96155</v>
      </c>
      <c r="C99" s="117">
        <v>7179000</v>
      </c>
      <c r="D99" s="125">
        <v>0</v>
      </c>
      <c r="E99" s="116"/>
      <c r="F99" s="154">
        <v>1050067</v>
      </c>
      <c r="G99" s="120">
        <f t="shared" si="8"/>
        <v>14187668</v>
      </c>
      <c r="H99" s="127">
        <f>((H98*G98)+(D99*C99)-(F99*H98))/G99</f>
        <v>7053504.3191510513</v>
      </c>
      <c r="I99" s="122">
        <f>C99*$D$1</f>
        <v>18808.98</v>
      </c>
      <c r="J99" s="123">
        <v>350000</v>
      </c>
      <c r="K99" s="124">
        <f t="shared" si="11"/>
        <v>81130.25</v>
      </c>
      <c r="L99" s="125">
        <v>80000</v>
      </c>
      <c r="M99" s="125">
        <v>170000</v>
      </c>
      <c r="N99" s="123">
        <v>109000</v>
      </c>
      <c r="O99" s="121">
        <v>0</v>
      </c>
      <c r="P99" s="121">
        <f>(H99+I99+J99+K99+L99+M99+N99+O99)</f>
        <v>7862443.5491510518</v>
      </c>
    </row>
    <row r="100" spans="1:16">
      <c r="A100" s="116" t="s">
        <v>243</v>
      </c>
      <c r="B100" s="116">
        <v>96155</v>
      </c>
      <c r="C100" s="117">
        <v>7179000</v>
      </c>
      <c r="D100" s="125">
        <v>0</v>
      </c>
      <c r="E100" s="116"/>
      <c r="F100" s="154">
        <v>4097271</v>
      </c>
      <c r="G100" s="120">
        <f>(G99+D100)-F100</f>
        <v>10090397</v>
      </c>
      <c r="H100" s="127">
        <f>((H99*G99)+(D100*C100)-(F100*H99))/G100</f>
        <v>7053504.3191510513</v>
      </c>
      <c r="I100" s="122">
        <f>C100*$D$1</f>
        <v>18808.98</v>
      </c>
      <c r="J100" s="123">
        <v>350000</v>
      </c>
      <c r="K100" s="124">
        <f t="shared" si="11"/>
        <v>81130.25</v>
      </c>
      <c r="L100" s="125">
        <v>80000</v>
      </c>
      <c r="M100" s="125">
        <v>170000</v>
      </c>
      <c r="N100" s="123">
        <v>109000</v>
      </c>
      <c r="O100" s="121">
        <v>0</v>
      </c>
      <c r="P100" s="121">
        <f>(H100+I100+J100+K100+L100+M100+N100+O100)</f>
        <v>7862443.5491510518</v>
      </c>
    </row>
    <row r="101" spans="1:16">
      <c r="A101" s="116" t="s">
        <v>244</v>
      </c>
      <c r="B101" s="116">
        <v>96198</v>
      </c>
      <c r="C101" s="117">
        <v>7296000</v>
      </c>
      <c r="D101" s="125">
        <v>102650</v>
      </c>
      <c r="E101" s="116"/>
      <c r="F101" s="144"/>
      <c r="G101" s="120">
        <f t="shared" si="8"/>
        <v>10193047</v>
      </c>
      <c r="H101" s="127">
        <f>((H100*G100)+(D101*C101))/G101</f>
        <v>7055946.3937965566</v>
      </c>
      <c r="I101" s="122">
        <f t="shared" si="12"/>
        <v>19115.52</v>
      </c>
      <c r="J101" s="123">
        <v>350000</v>
      </c>
      <c r="K101" s="124">
        <f t="shared" si="11"/>
        <v>81130.25</v>
      </c>
      <c r="L101" s="125">
        <v>80000</v>
      </c>
      <c r="M101" s="125">
        <v>170000</v>
      </c>
      <c r="N101" s="123">
        <v>109000</v>
      </c>
      <c r="O101" s="121">
        <v>0</v>
      </c>
      <c r="P101" s="121">
        <f t="shared" si="10"/>
        <v>7865192.1637965562</v>
      </c>
    </row>
    <row r="102" spans="1:16">
      <c r="A102" s="116" t="s">
        <v>245</v>
      </c>
      <c r="B102" s="116">
        <v>96198</v>
      </c>
      <c r="C102" s="117">
        <v>7296000</v>
      </c>
      <c r="D102" s="125">
        <v>399270</v>
      </c>
      <c r="E102" s="116"/>
      <c r="F102" s="144"/>
      <c r="G102" s="120">
        <f t="shared" si="8"/>
        <v>10592317</v>
      </c>
      <c r="H102" s="127">
        <f>((H101*G101)+(D102*C102)-(F102*H101))/G102</f>
        <v>7064995.0470184013</v>
      </c>
      <c r="I102" s="122">
        <f t="shared" si="12"/>
        <v>19115.52</v>
      </c>
      <c r="J102" s="123">
        <v>350000</v>
      </c>
      <c r="K102" s="124">
        <f t="shared" si="11"/>
        <v>81130.25</v>
      </c>
      <c r="L102" s="125">
        <v>80000</v>
      </c>
      <c r="M102" s="125">
        <v>170000</v>
      </c>
      <c r="N102" s="123">
        <v>109000</v>
      </c>
      <c r="O102" s="121">
        <v>0</v>
      </c>
      <c r="P102" s="121">
        <f t="shared" si="10"/>
        <v>7874240.8170184009</v>
      </c>
    </row>
    <row r="103" spans="1:16">
      <c r="A103" s="116" t="s">
        <v>256</v>
      </c>
      <c r="B103" s="116">
        <v>96198</v>
      </c>
      <c r="C103" s="117">
        <v>7296000</v>
      </c>
      <c r="D103" s="125">
        <v>0</v>
      </c>
      <c r="E103" s="116"/>
      <c r="F103" s="154">
        <v>2498556</v>
      </c>
      <c r="G103" s="120">
        <f t="shared" si="8"/>
        <v>8093761</v>
      </c>
      <c r="H103" s="127">
        <f>((H102*G102)+(D103*C103)-(F103*H102))/G103</f>
        <v>7064995.0470184013</v>
      </c>
      <c r="I103" s="122">
        <f>C103*$D$1</f>
        <v>19115.52</v>
      </c>
      <c r="J103" s="123">
        <v>350000</v>
      </c>
      <c r="K103" s="124">
        <f t="shared" si="11"/>
        <v>81130.25</v>
      </c>
      <c r="L103" s="125">
        <v>80000</v>
      </c>
      <c r="M103" s="125">
        <v>170000</v>
      </c>
      <c r="N103" s="123">
        <v>109000</v>
      </c>
      <c r="O103" s="121">
        <v>0</v>
      </c>
      <c r="P103" s="121">
        <f>(H103+I103+J103+K103+L103+M103+N103+O103)</f>
        <v>7874240.8170184009</v>
      </c>
    </row>
    <row r="104" spans="1:16">
      <c r="A104" s="116" t="s">
        <v>246</v>
      </c>
      <c r="B104" s="116">
        <v>96261</v>
      </c>
      <c r="C104" s="117">
        <v>7292000</v>
      </c>
      <c r="D104" s="125">
        <v>877070</v>
      </c>
      <c r="E104" s="116"/>
      <c r="F104" s="144"/>
      <c r="G104" s="120">
        <f t="shared" si="8"/>
        <v>8970831</v>
      </c>
      <c r="H104" s="127">
        <f>((D104*C104)+(H103*G103))/G104</f>
        <v>7087189.1151166158</v>
      </c>
      <c r="I104" s="122">
        <f t="shared" si="12"/>
        <v>19105.04</v>
      </c>
      <c r="J104" s="123">
        <v>350000</v>
      </c>
      <c r="K104" s="124">
        <f t="shared" si="11"/>
        <v>81130.25</v>
      </c>
      <c r="L104" s="125">
        <v>80000</v>
      </c>
      <c r="M104" s="125">
        <v>170000</v>
      </c>
      <c r="N104" s="123">
        <v>109000</v>
      </c>
      <c r="O104" s="121">
        <v>0</v>
      </c>
      <c r="P104" s="121">
        <f t="shared" si="10"/>
        <v>7896424.4051166158</v>
      </c>
    </row>
    <row r="105" spans="1:16">
      <c r="A105" s="116" t="s">
        <v>247</v>
      </c>
      <c r="B105" s="116">
        <v>96261</v>
      </c>
      <c r="C105" s="117">
        <v>7292000</v>
      </c>
      <c r="D105" s="125">
        <v>665040</v>
      </c>
      <c r="E105" s="116"/>
      <c r="F105" s="144"/>
      <c r="G105" s="120">
        <f t="shared" si="8"/>
        <v>9635871</v>
      </c>
      <c r="H105" s="127">
        <f>((D105*C105)+(H104*G104))/G105</f>
        <v>7101324.57115197</v>
      </c>
      <c r="I105" s="122">
        <f t="shared" si="12"/>
        <v>19105.04</v>
      </c>
      <c r="J105" s="123">
        <v>350000</v>
      </c>
      <c r="K105" s="124">
        <f t="shared" si="11"/>
        <v>81130.25</v>
      </c>
      <c r="L105" s="125">
        <v>80000</v>
      </c>
      <c r="M105" s="125">
        <v>170000</v>
      </c>
      <c r="N105" s="123">
        <v>109000</v>
      </c>
      <c r="O105" s="121">
        <v>0</v>
      </c>
      <c r="P105" s="121">
        <f t="shared" si="10"/>
        <v>7910559.86115197</v>
      </c>
    </row>
    <row r="106" spans="1:16">
      <c r="A106" s="116" t="s">
        <v>248</v>
      </c>
      <c r="B106" s="116">
        <v>96261</v>
      </c>
      <c r="C106" s="117">
        <v>7292000</v>
      </c>
      <c r="D106" s="125">
        <v>435590</v>
      </c>
      <c r="E106" s="116"/>
      <c r="F106" s="144"/>
      <c r="G106" s="120">
        <f t="shared" si="8"/>
        <v>10071461</v>
      </c>
      <c r="H106" s="127">
        <f>((H105*G105)+(D106*C106)-(F106*H105))/G106</f>
        <v>7109571.270419525</v>
      </c>
      <c r="I106" s="122">
        <f t="shared" si="12"/>
        <v>19105.04</v>
      </c>
      <c r="J106" s="123">
        <v>350000</v>
      </c>
      <c r="K106" s="124">
        <f t="shared" si="11"/>
        <v>81130.25</v>
      </c>
      <c r="L106" s="125">
        <v>80000</v>
      </c>
      <c r="M106" s="125">
        <v>170000</v>
      </c>
      <c r="N106" s="123">
        <v>109000</v>
      </c>
      <c r="O106" s="121">
        <v>0</v>
      </c>
      <c r="P106" s="121">
        <f t="shared" si="10"/>
        <v>7918806.560419525</v>
      </c>
    </row>
    <row r="107" spans="1:16">
      <c r="A107" s="116" t="s">
        <v>249</v>
      </c>
      <c r="B107" s="116">
        <v>96261</v>
      </c>
      <c r="C107" s="117">
        <v>7292000</v>
      </c>
      <c r="D107" s="125">
        <v>280390</v>
      </c>
      <c r="E107" s="116"/>
      <c r="F107" s="154">
        <v>975499</v>
      </c>
      <c r="G107" s="120">
        <f t="shared" si="8"/>
        <v>9376352</v>
      </c>
      <c r="H107" s="127">
        <f>((D107*C107)+(H106*G106)-(H106*F107))/G107</f>
        <v>7115026.6107786614</v>
      </c>
      <c r="I107" s="122">
        <f t="shared" si="12"/>
        <v>19105.04</v>
      </c>
      <c r="J107" s="123">
        <v>350000</v>
      </c>
      <c r="K107" s="124">
        <f t="shared" si="11"/>
        <v>81130.25</v>
      </c>
      <c r="L107" s="125">
        <v>80000</v>
      </c>
      <c r="M107" s="125">
        <v>170000</v>
      </c>
      <c r="N107" s="123">
        <v>109000</v>
      </c>
      <c r="O107" s="121">
        <v>0</v>
      </c>
      <c r="P107" s="121">
        <f t="shared" si="10"/>
        <v>7924261.9007786615</v>
      </c>
    </row>
    <row r="108" spans="1:16">
      <c r="A108" s="116" t="s">
        <v>250</v>
      </c>
      <c r="B108" s="116">
        <v>96261</v>
      </c>
      <c r="C108" s="117">
        <v>7292000</v>
      </c>
      <c r="D108" s="125">
        <v>714850</v>
      </c>
      <c r="E108" s="116"/>
      <c r="F108" s="144"/>
      <c r="G108" s="120">
        <f t="shared" si="8"/>
        <v>10091202</v>
      </c>
      <c r="H108" s="127">
        <f>((D108*C108)+(H107*G107))/G108</f>
        <v>7127563.2171497233</v>
      </c>
      <c r="I108" s="122">
        <f t="shared" si="12"/>
        <v>19105.04</v>
      </c>
      <c r="J108" s="123">
        <v>350000</v>
      </c>
      <c r="K108" s="124">
        <f t="shared" si="11"/>
        <v>81130.25</v>
      </c>
      <c r="L108" s="125">
        <v>80000</v>
      </c>
      <c r="M108" s="125">
        <v>170000</v>
      </c>
      <c r="N108" s="123">
        <v>109000</v>
      </c>
      <c r="O108" s="121">
        <v>0</v>
      </c>
      <c r="P108" s="121">
        <f t="shared" si="10"/>
        <v>7936798.5071497234</v>
      </c>
    </row>
    <row r="109" spans="1:16">
      <c r="A109" s="116" t="s">
        <v>251</v>
      </c>
      <c r="B109" s="116">
        <v>96261</v>
      </c>
      <c r="C109" s="117">
        <v>7292000</v>
      </c>
      <c r="D109" s="125">
        <v>24120</v>
      </c>
      <c r="E109" s="116"/>
      <c r="F109" s="144"/>
      <c r="G109" s="120">
        <f t="shared" si="8"/>
        <v>10115322</v>
      </c>
      <c r="H109" s="127">
        <f>((H108*G108)+(D109*C109)-(F109*H108))/G109</f>
        <v>7127955.3168972498</v>
      </c>
      <c r="I109" s="122">
        <f t="shared" si="12"/>
        <v>19105.04</v>
      </c>
      <c r="J109" s="123">
        <v>350000</v>
      </c>
      <c r="K109" s="124">
        <f t="shared" si="11"/>
        <v>81130.25</v>
      </c>
      <c r="L109" s="125">
        <v>80000</v>
      </c>
      <c r="M109" s="125">
        <v>170000</v>
      </c>
      <c r="N109" s="123">
        <v>109000</v>
      </c>
      <c r="O109" s="121">
        <v>0</v>
      </c>
      <c r="P109" s="121">
        <f t="shared" si="10"/>
        <v>7937190.6068972498</v>
      </c>
    </row>
    <row r="110" spans="1:16">
      <c r="A110" s="116" t="s">
        <v>252</v>
      </c>
      <c r="B110" s="116">
        <v>96281</v>
      </c>
      <c r="C110" s="117">
        <v>7292000</v>
      </c>
      <c r="D110" s="125">
        <v>201920</v>
      </c>
      <c r="E110" s="116"/>
      <c r="F110" s="154">
        <v>1045742</v>
      </c>
      <c r="G110" s="120">
        <f t="shared" si="8"/>
        <v>9271500</v>
      </c>
      <c r="H110" s="127">
        <f>((D110*C110)+(H109*G109)-(H109*F110))/G110</f>
        <v>7131527.9753033435</v>
      </c>
      <c r="I110" s="122">
        <f t="shared" si="12"/>
        <v>19105.04</v>
      </c>
      <c r="J110" s="123">
        <v>350000</v>
      </c>
      <c r="K110" s="124">
        <f t="shared" si="11"/>
        <v>81130.25</v>
      </c>
      <c r="L110" s="125">
        <v>80000</v>
      </c>
      <c r="M110" s="125">
        <v>170000</v>
      </c>
      <c r="N110" s="123">
        <v>109000</v>
      </c>
      <c r="O110" s="121">
        <v>0</v>
      </c>
      <c r="P110" s="121">
        <f t="shared" si="10"/>
        <v>7940763.2653033435</v>
      </c>
    </row>
    <row r="111" spans="1:16">
      <c r="A111" s="116" t="s">
        <v>253</v>
      </c>
      <c r="B111" s="116">
        <v>96281</v>
      </c>
      <c r="C111" s="117">
        <v>7292000</v>
      </c>
      <c r="D111" s="125">
        <v>276870</v>
      </c>
      <c r="E111" s="116"/>
      <c r="F111" s="154">
        <f>900000+171326</f>
        <v>1071326</v>
      </c>
      <c r="G111" s="120">
        <f t="shared" si="8"/>
        <v>8477044</v>
      </c>
      <c r="H111" s="127">
        <f>((D111*C111)+(H110*G110)-(H110*F111))/G111</f>
        <v>7136769.1760659879</v>
      </c>
      <c r="I111" s="122">
        <f t="shared" si="12"/>
        <v>19105.04</v>
      </c>
      <c r="J111" s="123">
        <v>350000</v>
      </c>
      <c r="K111" s="124">
        <f t="shared" si="11"/>
        <v>81130.25</v>
      </c>
      <c r="L111" s="125">
        <v>80000</v>
      </c>
      <c r="M111" s="125">
        <v>170000</v>
      </c>
      <c r="N111" s="123">
        <v>109000</v>
      </c>
      <c r="O111" s="121">
        <v>0</v>
      </c>
      <c r="P111" s="121">
        <f t="shared" si="10"/>
        <v>7946004.4660659879</v>
      </c>
    </row>
    <row r="112" spans="1:16">
      <c r="A112" s="116" t="s">
        <v>254</v>
      </c>
      <c r="B112" s="116">
        <v>96281</v>
      </c>
      <c r="C112" s="117">
        <v>7292000</v>
      </c>
      <c r="D112" s="125">
        <v>687110</v>
      </c>
      <c r="E112" s="116"/>
      <c r="F112" s="144">
        <v>1424581</v>
      </c>
      <c r="G112" s="120">
        <f t="shared" si="8"/>
        <v>7739573</v>
      </c>
      <c r="H112" s="127">
        <f>((D112*C112)+(H111*G111)-(H111*F1111))/G112</f>
        <v>8464176.5693475753</v>
      </c>
      <c r="I112" s="122">
        <f t="shared" si="12"/>
        <v>19105.04</v>
      </c>
      <c r="J112" s="123">
        <v>350000</v>
      </c>
      <c r="K112" s="124">
        <f t="shared" si="11"/>
        <v>81130.25</v>
      </c>
      <c r="L112" s="125">
        <v>80000</v>
      </c>
      <c r="M112" s="125">
        <v>170000</v>
      </c>
      <c r="N112" s="123">
        <v>109000</v>
      </c>
      <c r="O112" s="121">
        <v>0</v>
      </c>
      <c r="P112" s="121">
        <f t="shared" si="10"/>
        <v>9273411.8593475744</v>
      </c>
    </row>
    <row r="113" spans="1:16">
      <c r="A113" s="116" t="s">
        <v>255</v>
      </c>
      <c r="B113" s="116">
        <v>96281</v>
      </c>
      <c r="C113" s="117">
        <v>7292000</v>
      </c>
      <c r="D113" s="125">
        <v>76460</v>
      </c>
      <c r="E113" s="116"/>
      <c r="F113" s="144"/>
      <c r="G113" s="120">
        <f>(G112+D113)-F113</f>
        <v>7816033</v>
      </c>
      <c r="H113" s="127">
        <f>((D113*C113)+(H112*G112))/G113</f>
        <v>8452709.8034712914</v>
      </c>
      <c r="I113" s="122">
        <f t="shared" si="12"/>
        <v>19105.04</v>
      </c>
      <c r="J113" s="123">
        <v>350000</v>
      </c>
      <c r="K113" s="124">
        <f>2.15*$F$1</f>
        <v>81130.25</v>
      </c>
      <c r="L113" s="125">
        <v>80000</v>
      </c>
      <c r="M113" s="125">
        <v>170000</v>
      </c>
      <c r="N113" s="123">
        <v>109000</v>
      </c>
      <c r="O113" s="121">
        <v>0</v>
      </c>
      <c r="P113" s="121">
        <f t="shared" si="10"/>
        <v>9261945.0934712905</v>
      </c>
    </row>
    <row r="114" spans="1:16">
      <c r="A114" s="116"/>
      <c r="B114" s="116"/>
      <c r="C114" s="117"/>
      <c r="D114" s="125"/>
      <c r="E114" s="116"/>
      <c r="F114" s="144"/>
      <c r="G114" s="120"/>
      <c r="H114" s="127"/>
      <c r="I114" s="123"/>
      <c r="J114" s="123"/>
      <c r="K114" s="123"/>
      <c r="L114" s="125"/>
      <c r="M114" s="125"/>
      <c r="N114" s="123"/>
      <c r="O114" s="123"/>
      <c r="P114" s="153"/>
    </row>
    <row r="115" spans="1:16">
      <c r="A115" s="116"/>
      <c r="B115" s="116"/>
      <c r="C115" s="117"/>
      <c r="D115" s="125"/>
      <c r="E115" s="116"/>
      <c r="F115" s="144"/>
      <c r="G115" s="120"/>
      <c r="H115" s="123"/>
      <c r="I115" s="123"/>
      <c r="J115" s="123"/>
      <c r="K115" s="123"/>
      <c r="L115" s="125"/>
      <c r="M115" s="125"/>
      <c r="N115" s="123"/>
      <c r="O115" s="123"/>
      <c r="P115" s="123"/>
    </row>
    <row r="116" spans="1:16">
      <c r="A116" s="116"/>
      <c r="B116" s="116"/>
      <c r="C116" s="117"/>
      <c r="D116" s="125"/>
      <c r="E116" s="116"/>
      <c r="F116" s="144"/>
      <c r="G116" s="120"/>
      <c r="H116" s="123"/>
      <c r="I116" s="123"/>
      <c r="J116" s="123"/>
      <c r="K116" s="123"/>
      <c r="L116" s="125"/>
      <c r="M116" s="125"/>
      <c r="N116" s="123"/>
      <c r="O116" s="123"/>
      <c r="P116" s="123"/>
    </row>
    <row r="117" spans="1:16">
      <c r="A117" s="116"/>
      <c r="B117" s="116"/>
      <c r="C117" s="117"/>
      <c r="D117" s="125"/>
      <c r="E117" s="116"/>
      <c r="F117" s="144"/>
      <c r="G117" s="120"/>
      <c r="H117" s="123"/>
      <c r="I117" s="123"/>
      <c r="J117" s="123"/>
      <c r="K117" s="123"/>
      <c r="L117" s="125"/>
      <c r="M117" s="125"/>
      <c r="N117" s="123"/>
      <c r="O117" s="123"/>
      <c r="P117" s="123"/>
    </row>
    <row r="118" spans="1:16">
      <c r="A118" s="116"/>
      <c r="B118" s="116"/>
      <c r="C118" s="117"/>
      <c r="D118" s="125"/>
      <c r="E118" s="116"/>
      <c r="F118" s="144"/>
      <c r="G118" s="120"/>
      <c r="H118" s="123"/>
      <c r="I118" s="123"/>
      <c r="J118" s="123"/>
      <c r="K118" s="123"/>
      <c r="L118" s="125"/>
      <c r="M118" s="125"/>
      <c r="N118" s="123"/>
      <c r="O118" s="123"/>
      <c r="P118" s="123"/>
    </row>
    <row r="119" spans="1:16">
      <c r="A119" s="116"/>
      <c r="B119" s="116"/>
      <c r="C119" s="117"/>
      <c r="D119" s="125"/>
      <c r="E119" s="116"/>
      <c r="F119" s="144"/>
      <c r="G119" s="120"/>
      <c r="H119" s="123"/>
      <c r="I119" s="123"/>
      <c r="J119" s="123"/>
      <c r="K119" s="123"/>
      <c r="L119" s="125"/>
      <c r="M119" s="125"/>
      <c r="N119" s="123"/>
      <c r="O119" s="123"/>
      <c r="P119" s="123"/>
    </row>
    <row r="120" spans="1:16">
      <c r="A120" s="116"/>
      <c r="B120" s="116"/>
      <c r="C120" s="117"/>
      <c r="D120" s="125"/>
      <c r="E120" s="116"/>
      <c r="F120" s="144"/>
      <c r="G120" s="120"/>
      <c r="H120" s="123"/>
      <c r="I120" s="123"/>
      <c r="J120" s="123"/>
      <c r="K120" s="123"/>
      <c r="L120" s="125"/>
      <c r="M120" s="125"/>
      <c r="N120" s="123"/>
      <c r="O120" s="123"/>
      <c r="P120" s="123"/>
    </row>
    <row r="121" spans="1:16">
      <c r="A121" s="116"/>
      <c r="B121" s="116"/>
      <c r="C121" s="117"/>
      <c r="D121" s="125"/>
      <c r="E121" s="116"/>
      <c r="F121" s="144"/>
      <c r="G121" s="120"/>
      <c r="H121" s="123"/>
      <c r="I121" s="123"/>
      <c r="J121" s="123"/>
      <c r="K121" s="123"/>
      <c r="L121" s="125"/>
      <c r="M121" s="125"/>
      <c r="N121" s="123"/>
      <c r="O121" s="123"/>
      <c r="P121" s="123"/>
    </row>
    <row r="122" spans="1:16">
      <c r="A122" s="116"/>
      <c r="B122" s="116"/>
      <c r="C122" s="117"/>
      <c r="D122" s="125"/>
      <c r="E122" s="116"/>
      <c r="F122" s="144"/>
      <c r="G122" s="120"/>
      <c r="H122" s="123"/>
      <c r="I122" s="123"/>
      <c r="J122" s="123"/>
      <c r="K122" s="123"/>
      <c r="L122" s="125"/>
      <c r="M122" s="125"/>
      <c r="N122" s="123"/>
      <c r="O122" s="123"/>
      <c r="P122" s="123"/>
    </row>
    <row r="123" spans="1:16">
      <c r="A123" s="116"/>
      <c r="B123" s="116"/>
      <c r="C123" s="117"/>
      <c r="D123" s="125"/>
      <c r="E123" s="116"/>
      <c r="F123" s="144"/>
      <c r="G123" s="120"/>
      <c r="H123" s="123"/>
      <c r="I123" s="123"/>
      <c r="J123" s="123"/>
      <c r="K123" s="123"/>
      <c r="L123" s="125"/>
      <c r="M123" s="125"/>
      <c r="N123" s="123"/>
      <c r="O123" s="123"/>
      <c r="P123" s="123"/>
    </row>
    <row r="124" spans="1:16">
      <c r="A124" s="116"/>
      <c r="B124" s="116"/>
      <c r="C124" s="117"/>
      <c r="D124" s="125"/>
      <c r="E124" s="116"/>
      <c r="F124" s="144"/>
      <c r="G124" s="120"/>
      <c r="H124" s="123"/>
      <c r="I124" s="123"/>
      <c r="J124" s="123"/>
      <c r="K124" s="123"/>
      <c r="L124" s="125"/>
      <c r="M124" s="125"/>
      <c r="N124" s="123"/>
      <c r="O124" s="123"/>
      <c r="P124" s="123"/>
    </row>
    <row r="125" spans="1:16">
      <c r="A125" s="116"/>
      <c r="B125" s="116"/>
      <c r="C125" s="117"/>
      <c r="D125" s="125"/>
      <c r="E125" s="116"/>
      <c r="F125" s="144"/>
      <c r="G125" s="120"/>
      <c r="H125" s="123"/>
      <c r="I125" s="123"/>
      <c r="J125" s="123"/>
      <c r="K125" s="123"/>
      <c r="L125" s="125"/>
      <c r="M125" s="125"/>
      <c r="N125" s="123"/>
      <c r="O125" s="123"/>
      <c r="P125" s="123"/>
    </row>
    <row r="126" spans="1:16">
      <c r="A126" s="116"/>
      <c r="B126" s="116"/>
      <c r="C126" s="117"/>
      <c r="D126" s="125"/>
      <c r="E126" s="116"/>
      <c r="F126" s="144"/>
      <c r="G126" s="120"/>
      <c r="H126" s="123"/>
      <c r="I126" s="123"/>
      <c r="J126" s="123"/>
      <c r="K126" s="123"/>
      <c r="L126" s="125"/>
      <c r="M126" s="125"/>
      <c r="N126" s="123"/>
      <c r="O126" s="123"/>
      <c r="P126" s="123"/>
    </row>
    <row r="127" spans="1:16">
      <c r="A127" s="116"/>
      <c r="B127" s="116"/>
      <c r="C127" s="117"/>
      <c r="D127" s="125"/>
      <c r="E127" s="116"/>
      <c r="F127" s="144"/>
      <c r="G127" s="120"/>
      <c r="H127" s="123"/>
      <c r="I127" s="123"/>
      <c r="J127" s="123"/>
      <c r="K127" s="123"/>
      <c r="L127" s="125"/>
      <c r="M127" s="125"/>
      <c r="N127" s="123"/>
      <c r="O127" s="123"/>
      <c r="P127" s="123"/>
    </row>
    <row r="128" spans="1:16">
      <c r="A128" s="116"/>
      <c r="B128" s="116"/>
      <c r="C128" s="117"/>
      <c r="D128" s="125"/>
      <c r="E128" s="116"/>
      <c r="F128" s="144"/>
      <c r="G128" s="120"/>
      <c r="H128" s="123"/>
      <c r="I128" s="123"/>
      <c r="J128" s="123"/>
      <c r="K128" s="123"/>
      <c r="L128" s="125"/>
      <c r="M128" s="125"/>
      <c r="N128" s="123"/>
      <c r="O128" s="123"/>
      <c r="P128" s="123"/>
    </row>
    <row r="129" spans="1:16">
      <c r="A129" s="116"/>
      <c r="B129" s="116"/>
      <c r="C129" s="117"/>
      <c r="D129" s="125"/>
      <c r="E129" s="116"/>
      <c r="F129" s="144"/>
      <c r="G129" s="120"/>
      <c r="H129" s="123"/>
      <c r="I129" s="123"/>
      <c r="J129" s="123"/>
      <c r="K129" s="123"/>
      <c r="L129" s="125"/>
      <c r="M129" s="125"/>
      <c r="N129" s="123"/>
      <c r="O129" s="123"/>
      <c r="P129" s="123"/>
    </row>
    <row r="130" spans="1:16">
      <c r="A130" s="116"/>
      <c r="B130" s="116"/>
      <c r="C130" s="117"/>
      <c r="D130" s="125"/>
      <c r="E130" s="116"/>
      <c r="F130" s="144"/>
      <c r="G130" s="120"/>
      <c r="H130" s="123"/>
      <c r="I130" s="123"/>
      <c r="J130" s="123"/>
      <c r="K130" s="123"/>
      <c r="L130" s="125"/>
      <c r="M130" s="125"/>
      <c r="N130" s="123"/>
      <c r="O130" s="123"/>
      <c r="P130" s="123"/>
    </row>
    <row r="131" spans="1:16">
      <c r="A131" s="116"/>
      <c r="B131" s="116"/>
      <c r="C131" s="117"/>
      <c r="D131" s="125"/>
      <c r="E131" s="116"/>
      <c r="F131" s="144"/>
      <c r="G131" s="120"/>
      <c r="H131" s="123"/>
      <c r="I131" s="123"/>
      <c r="J131" s="123"/>
      <c r="K131" s="123"/>
      <c r="L131" s="125"/>
      <c r="M131" s="125"/>
      <c r="N131" s="123"/>
      <c r="O131" s="123"/>
      <c r="P131" s="123"/>
    </row>
    <row r="132" spans="1:16">
      <c r="A132" s="116"/>
      <c r="B132" s="116"/>
      <c r="C132" s="117"/>
      <c r="D132" s="125"/>
      <c r="E132" s="116"/>
      <c r="F132" s="144"/>
      <c r="G132" s="120"/>
      <c r="H132" s="123"/>
      <c r="I132" s="123"/>
      <c r="J132" s="123"/>
      <c r="K132" s="123"/>
      <c r="L132" s="125"/>
      <c r="M132" s="125"/>
      <c r="N132" s="123"/>
      <c r="O132" s="123"/>
      <c r="P132" s="123"/>
    </row>
    <row r="133" spans="1:16">
      <c r="A133" s="116"/>
      <c r="B133" s="116"/>
      <c r="C133" s="117"/>
      <c r="D133" s="125"/>
      <c r="E133" s="116"/>
      <c r="F133" s="144"/>
      <c r="G133" s="120"/>
      <c r="H133" s="123"/>
      <c r="I133" s="123"/>
      <c r="J133" s="123"/>
      <c r="K133" s="123"/>
      <c r="L133" s="125"/>
      <c r="M133" s="125"/>
      <c r="N133" s="123"/>
      <c r="O133" s="123"/>
      <c r="P133" s="123"/>
    </row>
    <row r="134" spans="1:16">
      <c r="A134" s="116"/>
      <c r="B134" s="116"/>
      <c r="C134" s="117"/>
      <c r="D134" s="125"/>
      <c r="E134" s="116"/>
      <c r="F134" s="144"/>
      <c r="G134" s="120"/>
      <c r="H134" s="123"/>
      <c r="I134" s="123"/>
      <c r="J134" s="123"/>
      <c r="K134" s="123"/>
      <c r="L134" s="125"/>
      <c r="M134" s="125"/>
      <c r="N134" s="123"/>
      <c r="O134" s="123"/>
      <c r="P134" s="123"/>
    </row>
    <row r="135" spans="1:16">
      <c r="A135" s="116"/>
      <c r="B135" s="116"/>
      <c r="C135" s="117"/>
      <c r="D135" s="125"/>
      <c r="E135" s="116"/>
      <c r="F135" s="144"/>
      <c r="G135" s="120"/>
      <c r="H135" s="123"/>
      <c r="I135" s="123"/>
      <c r="J135" s="123"/>
      <c r="K135" s="123"/>
      <c r="L135" s="125"/>
      <c r="M135" s="125"/>
      <c r="N135" s="123"/>
      <c r="O135" s="123"/>
      <c r="P135" s="123"/>
    </row>
    <row r="136" spans="1:16">
      <c r="A136" s="116"/>
      <c r="B136" s="116"/>
      <c r="C136" s="117"/>
      <c r="D136" s="125"/>
      <c r="E136" s="116"/>
      <c r="F136" s="144"/>
      <c r="G136" s="120"/>
      <c r="H136" s="123"/>
      <c r="I136" s="123"/>
      <c r="J136" s="123"/>
      <c r="K136" s="123"/>
      <c r="L136" s="125"/>
      <c r="M136" s="125"/>
      <c r="N136" s="123"/>
      <c r="O136" s="123"/>
      <c r="P136" s="123"/>
    </row>
    <row r="137" spans="1:16">
      <c r="A137" s="116"/>
      <c r="B137" s="116"/>
      <c r="C137" s="117"/>
      <c r="D137" s="125"/>
      <c r="E137" s="116"/>
      <c r="F137" s="144"/>
      <c r="G137" s="120"/>
      <c r="H137" s="123"/>
      <c r="I137" s="123"/>
      <c r="J137" s="123"/>
      <c r="K137" s="123"/>
      <c r="L137" s="125"/>
      <c r="M137" s="125"/>
      <c r="N137" s="123"/>
      <c r="O137" s="123"/>
      <c r="P137" s="123"/>
    </row>
    <row r="138" spans="1:16">
      <c r="A138" s="116"/>
      <c r="B138" s="116"/>
      <c r="C138" s="117"/>
      <c r="D138" s="125"/>
      <c r="E138" s="116"/>
      <c r="F138" s="144"/>
      <c r="G138" s="120"/>
      <c r="H138" s="123"/>
      <c r="I138" s="123"/>
      <c r="J138" s="123"/>
      <c r="K138" s="123"/>
      <c r="L138" s="125"/>
      <c r="M138" s="125"/>
      <c r="N138" s="123"/>
      <c r="O138" s="123"/>
      <c r="P138" s="123"/>
    </row>
    <row r="139" spans="1:16">
      <c r="A139" s="116"/>
      <c r="B139" s="116"/>
      <c r="C139" s="117"/>
      <c r="D139" s="125"/>
      <c r="E139" s="116"/>
      <c r="F139" s="144"/>
      <c r="G139" s="120"/>
      <c r="H139" s="123"/>
      <c r="I139" s="123"/>
      <c r="J139" s="123"/>
      <c r="K139" s="123"/>
      <c r="L139" s="125"/>
      <c r="M139" s="125"/>
      <c r="N139" s="123"/>
      <c r="O139" s="123"/>
      <c r="P139" s="123"/>
    </row>
    <row r="140" spans="1:16">
      <c r="A140" s="116"/>
      <c r="B140" s="116"/>
      <c r="C140" s="117"/>
      <c r="D140" s="125"/>
      <c r="E140" s="116"/>
      <c r="F140" s="144"/>
      <c r="G140" s="120"/>
      <c r="H140" s="123"/>
      <c r="I140" s="123"/>
      <c r="J140" s="123"/>
      <c r="K140" s="123"/>
      <c r="L140" s="125"/>
      <c r="M140" s="125"/>
      <c r="N140" s="123"/>
      <c r="O140" s="123"/>
      <c r="P140" s="123"/>
    </row>
    <row r="141" spans="1:16">
      <c r="A141" s="116"/>
      <c r="B141" s="116"/>
      <c r="C141" s="117"/>
      <c r="D141" s="125"/>
      <c r="E141" s="116"/>
      <c r="F141" s="144"/>
      <c r="G141" s="120"/>
      <c r="H141" s="123"/>
      <c r="I141" s="123"/>
      <c r="J141" s="123"/>
      <c r="K141" s="123"/>
      <c r="L141" s="125"/>
      <c r="M141" s="125"/>
      <c r="N141" s="123"/>
      <c r="O141" s="123"/>
      <c r="P141" s="123"/>
    </row>
    <row r="142" spans="1:16">
      <c r="A142" s="116"/>
      <c r="B142" s="116"/>
      <c r="C142" s="117"/>
      <c r="D142" s="125"/>
      <c r="E142" s="116"/>
      <c r="F142" s="144"/>
      <c r="G142" s="120"/>
      <c r="H142" s="123"/>
      <c r="I142" s="123"/>
      <c r="J142" s="123"/>
      <c r="K142" s="123"/>
      <c r="L142" s="125"/>
      <c r="M142" s="125"/>
      <c r="N142" s="123"/>
      <c r="O142" s="123"/>
      <c r="P142" s="123"/>
    </row>
    <row r="143" spans="1:16">
      <c r="A143" s="116"/>
      <c r="B143" s="116"/>
      <c r="C143" s="117"/>
      <c r="D143" s="125"/>
      <c r="E143" s="116"/>
      <c r="F143" s="144"/>
      <c r="G143" s="120"/>
      <c r="H143" s="123"/>
      <c r="I143" s="123"/>
      <c r="J143" s="123"/>
      <c r="K143" s="123"/>
      <c r="L143" s="125"/>
      <c r="M143" s="125"/>
      <c r="N143" s="123"/>
      <c r="O143" s="123"/>
      <c r="P143" s="123"/>
    </row>
    <row r="144" spans="1:16">
      <c r="A144" s="116"/>
      <c r="B144" s="116"/>
      <c r="C144" s="117"/>
      <c r="D144" s="125"/>
      <c r="E144" s="116"/>
      <c r="F144" s="144"/>
      <c r="G144" s="120"/>
      <c r="H144" s="123"/>
      <c r="I144" s="123"/>
      <c r="J144" s="123"/>
      <c r="K144" s="123"/>
      <c r="L144" s="125"/>
      <c r="M144" s="125"/>
      <c r="N144" s="123"/>
      <c r="O144" s="123"/>
      <c r="P144" s="123"/>
    </row>
    <row r="145" spans="1:16">
      <c r="A145" s="116"/>
      <c r="B145" s="116"/>
      <c r="C145" s="117"/>
      <c r="D145" s="125"/>
      <c r="E145" s="116"/>
      <c r="F145" s="144"/>
      <c r="G145" s="120"/>
      <c r="H145" s="123"/>
      <c r="I145" s="123"/>
      <c r="J145" s="123"/>
      <c r="K145" s="123"/>
      <c r="L145" s="125"/>
      <c r="M145" s="125"/>
      <c r="N145" s="123"/>
      <c r="O145" s="123"/>
      <c r="P145" s="123"/>
    </row>
    <row r="146" spans="1:16">
      <c r="A146" s="116"/>
      <c r="B146" s="116"/>
      <c r="C146" s="117"/>
      <c r="D146" s="125"/>
      <c r="E146" s="116"/>
      <c r="F146" s="144"/>
      <c r="G146" s="120"/>
      <c r="H146" s="123"/>
      <c r="I146" s="123"/>
      <c r="J146" s="123"/>
      <c r="K146" s="123"/>
      <c r="L146" s="125"/>
      <c r="M146" s="125"/>
      <c r="N146" s="123"/>
      <c r="O146" s="123"/>
      <c r="P146" s="123"/>
    </row>
    <row r="147" spans="1:16">
      <c r="A147" s="116"/>
      <c r="B147" s="116"/>
      <c r="C147" s="117"/>
      <c r="D147" s="125"/>
      <c r="E147" s="116"/>
      <c r="F147" s="144"/>
      <c r="G147" s="120"/>
      <c r="H147" s="123"/>
      <c r="I147" s="123"/>
      <c r="J147" s="123"/>
      <c r="K147" s="123"/>
      <c r="L147" s="125"/>
      <c r="M147" s="125"/>
      <c r="N147" s="123"/>
      <c r="O147" s="123"/>
      <c r="P147" s="123"/>
    </row>
    <row r="148" spans="1:16">
      <c r="A148" s="116"/>
      <c r="B148" s="116"/>
      <c r="C148" s="117"/>
      <c r="D148" s="125"/>
      <c r="E148" s="116"/>
      <c r="F148" s="144"/>
      <c r="G148" s="120"/>
      <c r="H148" s="123"/>
      <c r="I148" s="123"/>
      <c r="J148" s="123"/>
      <c r="K148" s="123"/>
      <c r="L148" s="125"/>
      <c r="M148" s="125"/>
      <c r="N148" s="123"/>
      <c r="O148" s="123"/>
      <c r="P148" s="123"/>
    </row>
    <row r="149" spans="1:16">
      <c r="A149" s="116"/>
      <c r="B149" s="116"/>
      <c r="C149" s="117"/>
      <c r="D149" s="125"/>
      <c r="E149" s="116"/>
      <c r="F149" s="144"/>
      <c r="G149" s="120"/>
      <c r="H149" s="123"/>
      <c r="I149" s="123"/>
      <c r="J149" s="123"/>
      <c r="K149" s="123"/>
      <c r="L149" s="125"/>
      <c r="M149" s="125"/>
      <c r="N149" s="123"/>
      <c r="O149" s="123"/>
      <c r="P149" s="123"/>
    </row>
    <row r="150" spans="1:16">
      <c r="A150" s="116"/>
      <c r="B150" s="116"/>
      <c r="C150" s="117"/>
      <c r="D150" s="125"/>
      <c r="E150" s="116"/>
      <c r="F150" s="144"/>
      <c r="G150" s="120"/>
      <c r="H150" s="123"/>
      <c r="I150" s="123"/>
      <c r="J150" s="123"/>
      <c r="K150" s="123"/>
      <c r="L150" s="125"/>
      <c r="M150" s="125"/>
      <c r="N150" s="123"/>
      <c r="O150" s="123"/>
      <c r="P150" s="123"/>
    </row>
    <row r="151" spans="1:16">
      <c r="A151" s="116"/>
      <c r="B151" s="116"/>
      <c r="C151" s="117"/>
      <c r="D151" s="125"/>
      <c r="E151" s="116"/>
      <c r="F151" s="144"/>
      <c r="G151" s="120"/>
      <c r="H151" s="123"/>
      <c r="I151" s="123"/>
      <c r="J151" s="123"/>
      <c r="K151" s="123"/>
      <c r="L151" s="125"/>
      <c r="M151" s="125"/>
      <c r="N151" s="123"/>
      <c r="O151" s="123"/>
      <c r="P151" s="123"/>
    </row>
    <row r="152" spans="1:16">
      <c r="A152" s="116"/>
      <c r="B152" s="116"/>
      <c r="C152" s="117"/>
      <c r="D152" s="125"/>
      <c r="E152" s="116"/>
      <c r="F152" s="144"/>
      <c r="G152" s="120"/>
      <c r="H152" s="123"/>
      <c r="I152" s="123"/>
      <c r="J152" s="123"/>
      <c r="K152" s="123"/>
      <c r="L152" s="125"/>
      <c r="M152" s="125"/>
      <c r="N152" s="123"/>
      <c r="O152" s="123"/>
      <c r="P152" s="123"/>
    </row>
    <row r="153" spans="1:16">
      <c r="A153" s="116"/>
      <c r="B153" s="116"/>
      <c r="C153" s="117"/>
      <c r="D153" s="125"/>
      <c r="E153" s="116"/>
      <c r="F153" s="144"/>
      <c r="G153" s="120"/>
      <c r="H153" s="123"/>
      <c r="I153" s="123"/>
      <c r="J153" s="123"/>
      <c r="K153" s="123"/>
      <c r="L153" s="125"/>
      <c r="M153" s="125"/>
      <c r="N153" s="123"/>
      <c r="O153" s="123"/>
      <c r="P153" s="123"/>
    </row>
    <row r="154" spans="1:16">
      <c r="A154" s="116"/>
      <c r="B154" s="116"/>
      <c r="C154" s="117"/>
      <c r="D154" s="125"/>
      <c r="E154" s="116"/>
      <c r="F154" s="144"/>
      <c r="G154" s="120"/>
      <c r="H154" s="123"/>
      <c r="I154" s="123"/>
      <c r="J154" s="123"/>
      <c r="K154" s="123"/>
      <c r="L154" s="125"/>
      <c r="M154" s="125"/>
      <c r="N154" s="123"/>
      <c r="O154" s="123"/>
      <c r="P154" s="123"/>
    </row>
    <row r="155" spans="1:16">
      <c r="A155" s="116"/>
      <c r="B155" s="116"/>
      <c r="C155" s="117"/>
      <c r="D155" s="125"/>
      <c r="E155" s="116"/>
      <c r="F155" s="144"/>
      <c r="G155" s="120"/>
      <c r="H155" s="123"/>
      <c r="I155" s="123"/>
      <c r="J155" s="123"/>
      <c r="K155" s="123"/>
      <c r="L155" s="125"/>
      <c r="M155" s="125"/>
      <c r="N155" s="123"/>
      <c r="O155" s="123"/>
      <c r="P155" s="123"/>
    </row>
    <row r="156" spans="1:16">
      <c r="A156" s="116"/>
      <c r="B156" s="116"/>
      <c r="C156" s="117"/>
      <c r="D156" s="125"/>
      <c r="E156" s="116"/>
      <c r="F156" s="144"/>
      <c r="G156" s="120"/>
      <c r="H156" s="123"/>
      <c r="I156" s="123"/>
      <c r="J156" s="123"/>
      <c r="K156" s="123"/>
      <c r="L156" s="125"/>
      <c r="M156" s="125"/>
      <c r="N156" s="123"/>
      <c r="O156" s="123"/>
      <c r="P156" s="123"/>
    </row>
    <row r="157" spans="1:16">
      <c r="A157" s="116"/>
      <c r="B157" s="116"/>
      <c r="C157" s="117"/>
      <c r="D157" s="125"/>
      <c r="E157" s="116"/>
      <c r="F157" s="144"/>
      <c r="G157" s="120"/>
      <c r="H157" s="123"/>
      <c r="I157" s="123"/>
      <c r="J157" s="123"/>
      <c r="K157" s="123"/>
      <c r="L157" s="125"/>
      <c r="M157" s="125"/>
      <c r="N157" s="123"/>
      <c r="O157" s="123"/>
      <c r="P157" s="123"/>
    </row>
    <row r="158" spans="1:16">
      <c r="A158" s="116"/>
      <c r="B158" s="116"/>
      <c r="C158" s="117"/>
      <c r="D158" s="125"/>
      <c r="E158" s="116"/>
      <c r="F158" s="144"/>
      <c r="G158" s="120"/>
      <c r="H158" s="123"/>
      <c r="I158" s="123"/>
      <c r="J158" s="123"/>
      <c r="K158" s="123"/>
      <c r="L158" s="125"/>
      <c r="M158" s="125"/>
      <c r="N158" s="123"/>
      <c r="O158" s="123"/>
      <c r="P158" s="123"/>
    </row>
    <row r="159" spans="1:16">
      <c r="A159" s="116"/>
      <c r="B159" s="116"/>
      <c r="C159" s="117"/>
      <c r="D159" s="125"/>
      <c r="E159" s="116"/>
      <c r="F159" s="144"/>
      <c r="G159" s="120"/>
      <c r="H159" s="123"/>
      <c r="I159" s="123"/>
      <c r="J159" s="123"/>
      <c r="K159" s="123"/>
      <c r="L159" s="125"/>
      <c r="M159" s="125"/>
      <c r="N159" s="123"/>
      <c r="O159" s="123"/>
      <c r="P159" s="123"/>
    </row>
    <row r="160" spans="1:16">
      <c r="A160" s="116"/>
      <c r="B160" s="116"/>
      <c r="C160" s="117"/>
      <c r="D160" s="125"/>
      <c r="E160" s="116"/>
      <c r="F160" s="144"/>
      <c r="G160" s="120"/>
      <c r="H160" s="123"/>
      <c r="I160" s="123"/>
      <c r="J160" s="123"/>
      <c r="K160" s="123"/>
      <c r="L160" s="125"/>
      <c r="M160" s="125"/>
      <c r="N160" s="123"/>
      <c r="O160" s="123"/>
      <c r="P160" s="123"/>
    </row>
    <row r="161" spans="1:16">
      <c r="A161" s="116"/>
      <c r="B161" s="116"/>
      <c r="C161" s="117"/>
      <c r="D161" s="125"/>
      <c r="E161" s="116"/>
      <c r="F161" s="144"/>
      <c r="G161" s="120"/>
      <c r="H161" s="123"/>
      <c r="I161" s="123"/>
      <c r="J161" s="123"/>
      <c r="K161" s="123"/>
      <c r="L161" s="125"/>
      <c r="M161" s="125"/>
      <c r="N161" s="123"/>
      <c r="O161" s="123"/>
      <c r="P161" s="123"/>
    </row>
    <row r="162" spans="1:16">
      <c r="A162" s="116"/>
      <c r="B162" s="116"/>
      <c r="C162" s="117"/>
      <c r="D162" s="125"/>
      <c r="E162" s="116"/>
      <c r="F162" s="144"/>
      <c r="G162" s="120"/>
      <c r="H162" s="123"/>
      <c r="I162" s="123"/>
      <c r="J162" s="123"/>
      <c r="K162" s="123"/>
      <c r="L162" s="125"/>
      <c r="M162" s="125"/>
      <c r="N162" s="123"/>
      <c r="O162" s="123"/>
      <c r="P162" s="123"/>
    </row>
    <row r="163" spans="1:16">
      <c r="A163" s="116"/>
      <c r="B163" s="116"/>
      <c r="C163" s="117"/>
      <c r="D163" s="125"/>
      <c r="E163" s="116"/>
      <c r="F163" s="144"/>
      <c r="G163" s="120"/>
      <c r="H163" s="123"/>
      <c r="I163" s="123"/>
      <c r="J163" s="123"/>
      <c r="K163" s="123"/>
      <c r="L163" s="125"/>
      <c r="M163" s="125"/>
      <c r="N163" s="123"/>
      <c r="O163" s="123"/>
      <c r="P163" s="123"/>
    </row>
    <row r="164" spans="1:16">
      <c r="A164" s="116"/>
      <c r="B164" s="116"/>
      <c r="C164" s="117"/>
      <c r="D164" s="125"/>
      <c r="E164" s="116"/>
      <c r="F164" s="144"/>
      <c r="G164" s="120"/>
      <c r="H164" s="123"/>
      <c r="I164" s="123"/>
      <c r="J164" s="123"/>
      <c r="K164" s="123"/>
      <c r="L164" s="125"/>
      <c r="M164" s="125"/>
      <c r="N164" s="123"/>
      <c r="O164" s="123"/>
      <c r="P164" s="123"/>
    </row>
    <row r="165" spans="1:16">
      <c r="A165" s="116"/>
      <c r="B165" s="116"/>
      <c r="C165" s="117"/>
      <c r="D165" s="125"/>
      <c r="E165" s="116"/>
      <c r="F165" s="144"/>
      <c r="G165" s="120"/>
      <c r="H165" s="123"/>
      <c r="I165" s="123"/>
      <c r="J165" s="123"/>
      <c r="K165" s="123"/>
      <c r="L165" s="125"/>
      <c r="M165" s="125"/>
      <c r="N165" s="123"/>
      <c r="O165" s="123"/>
      <c r="P165" s="123"/>
    </row>
    <row r="166" spans="1:16">
      <c r="A166" s="116"/>
      <c r="B166" s="116"/>
      <c r="C166" s="117"/>
      <c r="D166" s="125"/>
      <c r="E166" s="116"/>
      <c r="F166" s="144"/>
      <c r="G166" s="120"/>
      <c r="H166" s="123"/>
      <c r="I166" s="123"/>
      <c r="J166" s="123"/>
      <c r="K166" s="123"/>
      <c r="L166" s="125"/>
      <c r="M166" s="125"/>
      <c r="N166" s="123"/>
      <c r="O166" s="123"/>
      <c r="P166" s="123"/>
    </row>
    <row r="167" spans="1:16">
      <c r="A167" s="116"/>
      <c r="B167" s="116"/>
      <c r="C167" s="117"/>
      <c r="D167" s="125"/>
      <c r="E167" s="116"/>
      <c r="F167" s="144"/>
      <c r="G167" s="120"/>
      <c r="H167" s="123"/>
      <c r="I167" s="123"/>
      <c r="J167" s="123"/>
      <c r="K167" s="123"/>
      <c r="L167" s="125"/>
      <c r="M167" s="125"/>
      <c r="N167" s="123"/>
      <c r="O167" s="123"/>
      <c r="P167" s="123"/>
    </row>
    <row r="168" spans="1:16">
      <c r="A168" s="116"/>
      <c r="B168" s="116"/>
      <c r="C168" s="117"/>
      <c r="D168" s="125"/>
      <c r="E168" s="116"/>
      <c r="F168" s="144"/>
      <c r="G168" s="120"/>
      <c r="H168" s="123"/>
      <c r="I168" s="123"/>
      <c r="J168" s="123"/>
      <c r="K168" s="123"/>
      <c r="L168" s="125"/>
      <c r="M168" s="125"/>
      <c r="N168" s="123"/>
      <c r="O168" s="123"/>
      <c r="P168" s="123"/>
    </row>
    <row r="169" spans="1:16">
      <c r="A169" s="116"/>
      <c r="B169" s="116"/>
      <c r="C169" s="117"/>
      <c r="D169" s="125"/>
      <c r="E169" s="116"/>
      <c r="F169" s="144"/>
      <c r="G169" s="120"/>
      <c r="H169" s="123"/>
      <c r="I169" s="123"/>
      <c r="J169" s="123"/>
      <c r="K169" s="123"/>
      <c r="L169" s="125"/>
      <c r="M169" s="125"/>
      <c r="N169" s="123"/>
      <c r="O169" s="123"/>
      <c r="P169" s="123"/>
    </row>
    <row r="170" spans="1:16">
      <c r="A170" s="116"/>
      <c r="B170" s="116"/>
      <c r="C170" s="117"/>
      <c r="D170" s="125"/>
      <c r="E170" s="116"/>
      <c r="F170" s="144"/>
      <c r="G170" s="120"/>
      <c r="H170" s="123"/>
      <c r="I170" s="123"/>
      <c r="J170" s="123"/>
      <c r="K170" s="123"/>
      <c r="L170" s="125"/>
      <c r="M170" s="125"/>
      <c r="N170" s="123"/>
      <c r="O170" s="123"/>
      <c r="P170" s="123"/>
    </row>
    <row r="171" spans="1:16">
      <c r="A171" s="116"/>
      <c r="B171" s="116"/>
      <c r="C171" s="117"/>
      <c r="D171" s="125"/>
      <c r="E171" s="116"/>
      <c r="F171" s="144"/>
      <c r="G171" s="120"/>
      <c r="H171" s="123"/>
      <c r="I171" s="123"/>
      <c r="J171" s="123"/>
      <c r="K171" s="123"/>
      <c r="L171" s="125"/>
      <c r="M171" s="125"/>
      <c r="N171" s="123"/>
      <c r="O171" s="123"/>
      <c r="P171" s="123"/>
    </row>
    <row r="172" spans="1:16">
      <c r="A172" s="116"/>
      <c r="B172" s="116"/>
      <c r="C172" s="117"/>
      <c r="D172" s="125"/>
      <c r="E172" s="116"/>
      <c r="F172" s="144"/>
      <c r="G172" s="120"/>
      <c r="H172" s="123"/>
      <c r="I172" s="123"/>
      <c r="J172" s="123"/>
      <c r="K172" s="123"/>
      <c r="L172" s="125"/>
      <c r="M172" s="125"/>
      <c r="N172" s="123"/>
      <c r="O172" s="123"/>
      <c r="P172" s="123"/>
    </row>
    <row r="173" spans="1:16">
      <c r="A173" s="116"/>
      <c r="B173" s="116"/>
      <c r="C173" s="117"/>
      <c r="D173" s="125"/>
      <c r="E173" s="116"/>
      <c r="F173" s="144"/>
      <c r="G173" s="120"/>
      <c r="H173" s="123"/>
      <c r="I173" s="123"/>
      <c r="J173" s="123"/>
      <c r="K173" s="123"/>
      <c r="L173" s="125"/>
      <c r="M173" s="125"/>
      <c r="N173" s="123"/>
      <c r="O173" s="123"/>
      <c r="P173" s="123"/>
    </row>
    <row r="174" spans="1:16">
      <c r="A174" s="116"/>
      <c r="B174" s="116"/>
      <c r="C174" s="117"/>
      <c r="D174" s="125"/>
      <c r="E174" s="116"/>
      <c r="F174" s="144"/>
      <c r="G174" s="120"/>
      <c r="H174" s="123"/>
      <c r="I174" s="123"/>
      <c r="J174" s="123"/>
      <c r="K174" s="123"/>
      <c r="L174" s="125"/>
      <c r="M174" s="125"/>
      <c r="N174" s="123"/>
      <c r="O174" s="123"/>
      <c r="P174" s="123"/>
    </row>
    <row r="175" spans="1:16">
      <c r="A175" s="116"/>
      <c r="B175" s="116"/>
      <c r="C175" s="117"/>
      <c r="D175" s="125"/>
      <c r="E175" s="116"/>
      <c r="F175" s="144"/>
      <c r="G175" s="120"/>
      <c r="H175" s="123"/>
      <c r="I175" s="123"/>
      <c r="J175" s="123"/>
      <c r="K175" s="123"/>
      <c r="L175" s="125"/>
      <c r="M175" s="125"/>
      <c r="N175" s="123"/>
      <c r="O175" s="123"/>
      <c r="P175" s="123"/>
    </row>
    <row r="176" spans="1:16">
      <c r="A176" s="116"/>
      <c r="B176" s="116"/>
      <c r="C176" s="117"/>
      <c r="D176" s="125"/>
      <c r="E176" s="116"/>
      <c r="F176" s="144"/>
      <c r="G176" s="120"/>
      <c r="H176" s="123"/>
      <c r="I176" s="123"/>
      <c r="J176" s="123"/>
      <c r="K176" s="123"/>
      <c r="L176" s="125"/>
      <c r="M176" s="125"/>
      <c r="N176" s="123"/>
      <c r="O176" s="123"/>
      <c r="P176" s="123"/>
    </row>
    <row r="177" spans="1:16">
      <c r="A177" s="116"/>
      <c r="B177" s="116"/>
      <c r="C177" s="117"/>
      <c r="D177" s="125"/>
      <c r="E177" s="116"/>
      <c r="F177" s="144"/>
      <c r="G177" s="120"/>
      <c r="H177" s="123"/>
      <c r="I177" s="123"/>
      <c r="J177" s="123"/>
      <c r="K177" s="123"/>
      <c r="L177" s="125"/>
      <c r="M177" s="125"/>
      <c r="N177" s="123"/>
      <c r="O177" s="123"/>
      <c r="P177" s="123"/>
    </row>
    <row r="178" spans="1:16">
      <c r="A178" s="116"/>
      <c r="B178" s="116"/>
      <c r="C178" s="117"/>
      <c r="D178" s="125"/>
      <c r="E178" s="116"/>
      <c r="F178" s="144"/>
      <c r="G178" s="120"/>
      <c r="H178" s="123"/>
      <c r="I178" s="123"/>
      <c r="J178" s="123"/>
      <c r="K178" s="123"/>
      <c r="L178" s="125"/>
      <c r="M178" s="125"/>
      <c r="N178" s="123"/>
      <c r="O178" s="123"/>
      <c r="P178" s="123"/>
    </row>
    <row r="179" spans="1:16">
      <c r="A179" s="116"/>
      <c r="B179" s="116"/>
      <c r="C179" s="117"/>
      <c r="D179" s="125"/>
      <c r="E179" s="116"/>
      <c r="F179" s="144"/>
      <c r="G179" s="120"/>
      <c r="H179" s="123"/>
      <c r="I179" s="123"/>
      <c r="J179" s="123"/>
      <c r="K179" s="123"/>
      <c r="L179" s="125"/>
      <c r="M179" s="125"/>
      <c r="N179" s="123"/>
      <c r="O179" s="123"/>
      <c r="P179" s="123"/>
    </row>
    <row r="180" spans="1:16">
      <c r="A180" s="116"/>
      <c r="B180" s="116"/>
      <c r="C180" s="117"/>
      <c r="D180" s="125"/>
      <c r="E180" s="116"/>
      <c r="F180" s="144"/>
      <c r="G180" s="120"/>
      <c r="H180" s="123"/>
      <c r="I180" s="123"/>
      <c r="J180" s="123"/>
      <c r="K180" s="123"/>
      <c r="L180" s="125"/>
      <c r="M180" s="125"/>
      <c r="N180" s="123"/>
      <c r="O180" s="123"/>
      <c r="P180" s="123"/>
    </row>
    <row r="181" spans="1:16">
      <c r="A181" s="116"/>
      <c r="B181" s="116"/>
      <c r="C181" s="117"/>
      <c r="D181" s="125"/>
      <c r="E181" s="116"/>
      <c r="F181" s="144"/>
      <c r="G181" s="120"/>
      <c r="H181" s="123"/>
      <c r="I181" s="123"/>
      <c r="J181" s="123"/>
      <c r="K181" s="123"/>
      <c r="L181" s="125"/>
      <c r="M181" s="125"/>
      <c r="N181" s="123"/>
      <c r="O181" s="123"/>
      <c r="P181" s="123"/>
    </row>
    <row r="182" spans="1:16">
      <c r="A182" s="116"/>
      <c r="B182" s="116"/>
      <c r="C182" s="117"/>
      <c r="D182" s="125"/>
      <c r="E182" s="116"/>
      <c r="F182" s="144"/>
      <c r="G182" s="120"/>
      <c r="H182" s="123"/>
      <c r="I182" s="123"/>
      <c r="J182" s="123"/>
      <c r="K182" s="123"/>
      <c r="L182" s="125"/>
      <c r="M182" s="125"/>
      <c r="N182" s="123"/>
      <c r="O182" s="123"/>
      <c r="P182" s="123"/>
    </row>
    <row r="183" spans="1:16">
      <c r="A183" s="116"/>
      <c r="B183" s="116"/>
      <c r="C183" s="117"/>
      <c r="D183" s="125"/>
      <c r="E183" s="116"/>
      <c r="F183" s="144"/>
      <c r="G183" s="120"/>
      <c r="H183" s="123"/>
      <c r="I183" s="123"/>
      <c r="J183" s="123"/>
      <c r="K183" s="123"/>
      <c r="L183" s="125"/>
      <c r="M183" s="125"/>
      <c r="N183" s="123"/>
      <c r="O183" s="123"/>
      <c r="P183" s="123"/>
    </row>
    <row r="184" spans="1:16">
      <c r="A184" s="116"/>
      <c r="B184" s="116"/>
      <c r="C184" s="117"/>
      <c r="D184" s="125"/>
      <c r="E184" s="116"/>
      <c r="F184" s="144"/>
      <c r="G184" s="120"/>
      <c r="H184" s="123"/>
      <c r="I184" s="123"/>
      <c r="J184" s="123"/>
      <c r="K184" s="123"/>
      <c r="L184" s="125"/>
      <c r="M184" s="125"/>
      <c r="N184" s="123"/>
      <c r="O184" s="123"/>
      <c r="P184" s="123"/>
    </row>
    <row r="185" spans="1:16">
      <c r="A185" s="116"/>
      <c r="B185" s="116"/>
      <c r="C185" s="117"/>
      <c r="D185" s="125"/>
      <c r="E185" s="116"/>
      <c r="F185" s="144"/>
      <c r="G185" s="120"/>
      <c r="H185" s="123"/>
      <c r="I185" s="123"/>
      <c r="J185" s="123"/>
      <c r="K185" s="123"/>
      <c r="L185" s="125"/>
      <c r="M185" s="125"/>
      <c r="N185" s="123"/>
      <c r="O185" s="123"/>
      <c r="P185" s="123"/>
    </row>
    <row r="186" spans="1:16">
      <c r="A186" s="116"/>
      <c r="B186" s="116"/>
      <c r="C186" s="117"/>
      <c r="D186" s="125"/>
      <c r="E186" s="116"/>
      <c r="F186" s="144"/>
      <c r="G186" s="120"/>
      <c r="H186" s="123"/>
      <c r="I186" s="123"/>
      <c r="J186" s="123"/>
      <c r="K186" s="123"/>
      <c r="L186" s="125"/>
      <c r="M186" s="125"/>
      <c r="N186" s="123"/>
      <c r="O186" s="123"/>
      <c r="P186" s="123"/>
    </row>
    <row r="187" spans="1:16">
      <c r="A187" s="116"/>
      <c r="B187" s="116"/>
      <c r="C187" s="117"/>
      <c r="D187" s="125"/>
      <c r="E187" s="116"/>
      <c r="F187" s="144"/>
      <c r="G187" s="120"/>
      <c r="H187" s="123"/>
      <c r="I187" s="123"/>
      <c r="J187" s="123"/>
      <c r="K187" s="123"/>
      <c r="L187" s="125"/>
      <c r="M187" s="125"/>
      <c r="N187" s="123"/>
      <c r="O187" s="123"/>
      <c r="P187" s="123"/>
    </row>
    <row r="188" spans="1:16">
      <c r="A188" s="116"/>
      <c r="B188" s="116"/>
      <c r="C188" s="117"/>
      <c r="D188" s="125"/>
      <c r="E188" s="116"/>
      <c r="F188" s="144"/>
      <c r="G188" s="120"/>
      <c r="H188" s="123"/>
      <c r="I188" s="123"/>
      <c r="J188" s="123"/>
      <c r="K188" s="123"/>
      <c r="L188" s="125"/>
      <c r="M188" s="125"/>
      <c r="N188" s="123"/>
      <c r="O188" s="123"/>
      <c r="P188" s="123"/>
    </row>
    <row r="189" spans="1:16">
      <c r="A189" s="116"/>
      <c r="B189" s="116"/>
      <c r="C189" s="117"/>
      <c r="D189" s="125"/>
      <c r="E189" s="116"/>
      <c r="F189" s="144"/>
      <c r="G189" s="120"/>
      <c r="H189" s="123"/>
      <c r="I189" s="123"/>
      <c r="J189" s="123"/>
      <c r="K189" s="123"/>
      <c r="L189" s="125"/>
      <c r="M189" s="125"/>
      <c r="N189" s="123"/>
      <c r="O189" s="123"/>
      <c r="P189" s="123"/>
    </row>
    <row r="190" spans="1:16">
      <c r="A190" s="116"/>
      <c r="B190" s="116"/>
      <c r="C190" s="117"/>
      <c r="D190" s="125"/>
      <c r="E190" s="116"/>
      <c r="F190" s="144"/>
      <c r="G190" s="120"/>
      <c r="H190" s="123"/>
      <c r="I190" s="123"/>
      <c r="J190" s="123"/>
      <c r="K190" s="123"/>
      <c r="L190" s="125"/>
      <c r="M190" s="125"/>
      <c r="N190" s="123"/>
      <c r="O190" s="123"/>
      <c r="P190" s="123"/>
    </row>
    <row r="191" spans="1:16">
      <c r="A191" s="116"/>
      <c r="B191" s="116"/>
      <c r="C191" s="117"/>
      <c r="D191" s="125"/>
      <c r="E191" s="116"/>
      <c r="F191" s="144"/>
      <c r="G191" s="120"/>
      <c r="H191" s="123"/>
      <c r="I191" s="123"/>
      <c r="J191" s="123"/>
      <c r="K191" s="123"/>
      <c r="L191" s="125"/>
      <c r="M191" s="125"/>
      <c r="N191" s="123"/>
      <c r="O191" s="123"/>
      <c r="P191" s="123"/>
    </row>
    <row r="192" spans="1:16">
      <c r="A192" s="116"/>
      <c r="B192" s="116"/>
      <c r="C192" s="117"/>
      <c r="D192" s="125"/>
      <c r="E192" s="116"/>
      <c r="F192" s="144"/>
      <c r="G192" s="120"/>
      <c r="H192" s="123"/>
      <c r="I192" s="123"/>
      <c r="J192" s="123"/>
      <c r="K192" s="123"/>
      <c r="L192" s="125"/>
      <c r="M192" s="125"/>
      <c r="N192" s="123"/>
      <c r="O192" s="123"/>
      <c r="P192" s="123"/>
    </row>
    <row r="193" spans="1:16">
      <c r="A193" s="116"/>
      <c r="B193" s="116"/>
      <c r="C193" s="117"/>
      <c r="D193" s="125"/>
      <c r="E193" s="116"/>
      <c r="F193" s="144"/>
      <c r="G193" s="120"/>
      <c r="H193" s="123"/>
      <c r="I193" s="123"/>
      <c r="J193" s="123"/>
      <c r="K193" s="123"/>
      <c r="L193" s="125"/>
      <c r="M193" s="125"/>
      <c r="N193" s="123"/>
      <c r="O193" s="123"/>
      <c r="P193" s="123"/>
    </row>
    <row r="194" spans="1:16">
      <c r="A194" s="116"/>
      <c r="B194" s="116"/>
      <c r="C194" s="117"/>
      <c r="D194" s="125"/>
      <c r="E194" s="116"/>
      <c r="F194" s="144"/>
      <c r="G194" s="120"/>
      <c r="H194" s="123"/>
      <c r="I194" s="123"/>
      <c r="J194" s="123"/>
      <c r="K194" s="123"/>
      <c r="L194" s="125"/>
      <c r="M194" s="125"/>
      <c r="N194" s="123"/>
      <c r="O194" s="123"/>
      <c r="P194" s="123"/>
    </row>
    <row r="195" spans="1:16">
      <c r="A195" s="116"/>
      <c r="B195" s="116"/>
      <c r="C195" s="117"/>
      <c r="D195" s="125"/>
      <c r="E195" s="116"/>
      <c r="F195" s="144"/>
      <c r="G195" s="120"/>
      <c r="H195" s="123"/>
      <c r="I195" s="123"/>
      <c r="J195" s="123"/>
      <c r="K195" s="123"/>
      <c r="L195" s="125"/>
      <c r="M195" s="125"/>
      <c r="N195" s="123"/>
      <c r="O195" s="123"/>
      <c r="P195" s="123"/>
    </row>
    <row r="196" spans="1:16">
      <c r="A196" s="116"/>
      <c r="B196" s="116"/>
      <c r="C196" s="117"/>
      <c r="D196" s="125"/>
      <c r="E196" s="116"/>
      <c r="F196" s="144"/>
      <c r="G196" s="120"/>
      <c r="H196" s="123"/>
      <c r="I196" s="123"/>
      <c r="J196" s="123"/>
      <c r="K196" s="123"/>
      <c r="L196" s="125"/>
      <c r="M196" s="125"/>
      <c r="N196" s="123"/>
      <c r="O196" s="123"/>
      <c r="P196" s="123"/>
    </row>
    <row r="197" spans="1:16">
      <c r="A197" s="116"/>
      <c r="B197" s="116"/>
      <c r="C197" s="117"/>
      <c r="D197" s="125"/>
      <c r="E197" s="116"/>
      <c r="F197" s="144"/>
      <c r="G197" s="120"/>
      <c r="H197" s="123"/>
      <c r="I197" s="123"/>
      <c r="J197" s="123"/>
      <c r="K197" s="123"/>
      <c r="L197" s="125"/>
      <c r="M197" s="125"/>
      <c r="N197" s="123"/>
      <c r="O197" s="123"/>
      <c r="P197" s="123"/>
    </row>
    <row r="198" spans="1:16">
      <c r="A198" s="116"/>
      <c r="B198" s="116"/>
      <c r="C198" s="117"/>
      <c r="D198" s="125"/>
      <c r="E198" s="116"/>
      <c r="F198" s="144"/>
      <c r="G198" s="120"/>
      <c r="H198" s="123"/>
      <c r="I198" s="123"/>
      <c r="J198" s="123"/>
      <c r="K198" s="123"/>
      <c r="L198" s="125"/>
      <c r="M198" s="125"/>
      <c r="N198" s="123"/>
      <c r="O198" s="123"/>
      <c r="P198" s="123"/>
    </row>
    <row r="199" spans="1:16">
      <c r="A199" s="116"/>
      <c r="B199" s="116"/>
      <c r="C199" s="117"/>
      <c r="D199" s="125"/>
      <c r="E199" s="116"/>
      <c r="F199" s="144"/>
      <c r="G199" s="120"/>
      <c r="H199" s="123"/>
      <c r="I199" s="123"/>
      <c r="J199" s="123"/>
      <c r="K199" s="123"/>
      <c r="L199" s="125"/>
      <c r="M199" s="125"/>
      <c r="N199" s="123"/>
      <c r="O199" s="123"/>
      <c r="P199" s="123"/>
    </row>
    <row r="200" spans="1:16">
      <c r="A200" s="116"/>
      <c r="B200" s="116"/>
      <c r="C200" s="117"/>
      <c r="D200" s="125"/>
      <c r="E200" s="116"/>
      <c r="F200" s="144"/>
      <c r="G200" s="120"/>
      <c r="H200" s="123"/>
      <c r="I200" s="123"/>
      <c r="J200" s="123"/>
      <c r="K200" s="123"/>
      <c r="L200" s="125"/>
      <c r="M200" s="125"/>
      <c r="N200" s="123"/>
      <c r="O200" s="123"/>
      <c r="P200" s="123"/>
    </row>
    <row r="201" spans="1:16">
      <c r="A201" s="116"/>
      <c r="B201" s="116"/>
      <c r="C201" s="117"/>
      <c r="D201" s="125"/>
      <c r="E201" s="116"/>
      <c r="F201" s="144"/>
      <c r="G201" s="120"/>
      <c r="H201" s="123"/>
      <c r="I201" s="123"/>
      <c r="J201" s="123"/>
      <c r="K201" s="123"/>
      <c r="L201" s="125"/>
      <c r="M201" s="125"/>
      <c r="N201" s="123"/>
      <c r="O201" s="123"/>
      <c r="P201" s="123"/>
    </row>
    <row r="202" spans="1:16">
      <c r="A202" s="116"/>
      <c r="B202" s="116"/>
      <c r="C202" s="117"/>
      <c r="D202" s="125"/>
      <c r="E202" s="116"/>
      <c r="F202" s="144"/>
      <c r="G202" s="120"/>
      <c r="H202" s="123"/>
      <c r="I202" s="123"/>
      <c r="J202" s="123"/>
      <c r="K202" s="123"/>
      <c r="L202" s="125"/>
      <c r="M202" s="125"/>
      <c r="N202" s="123"/>
      <c r="O202" s="123"/>
      <c r="P202" s="123"/>
    </row>
    <row r="203" spans="1:16">
      <c r="A203" s="116"/>
      <c r="B203" s="116"/>
      <c r="C203" s="117"/>
      <c r="D203" s="125"/>
      <c r="E203" s="116"/>
      <c r="F203" s="144"/>
      <c r="G203" s="120"/>
      <c r="H203" s="123"/>
      <c r="I203" s="123"/>
      <c r="J203" s="123"/>
      <c r="K203" s="123"/>
      <c r="L203" s="125"/>
      <c r="M203" s="125"/>
      <c r="N203" s="123"/>
      <c r="O203" s="123"/>
      <c r="P203" s="123"/>
    </row>
    <row r="204" spans="1:16">
      <c r="A204" s="116"/>
      <c r="B204" s="116"/>
      <c r="C204" s="117"/>
      <c r="D204" s="125"/>
      <c r="E204" s="116"/>
      <c r="F204" s="144"/>
      <c r="G204" s="120"/>
      <c r="H204" s="123"/>
      <c r="I204" s="123"/>
      <c r="J204" s="123"/>
      <c r="K204" s="123"/>
      <c r="L204" s="125"/>
      <c r="M204" s="125"/>
      <c r="N204" s="123"/>
      <c r="O204" s="123"/>
      <c r="P204" s="123"/>
    </row>
    <row r="205" spans="1:16">
      <c r="A205" s="116"/>
      <c r="B205" s="116"/>
      <c r="C205" s="117"/>
      <c r="D205" s="125"/>
      <c r="E205" s="116"/>
      <c r="F205" s="144"/>
      <c r="G205" s="120"/>
      <c r="H205" s="123"/>
      <c r="I205" s="123"/>
      <c r="J205" s="123"/>
      <c r="K205" s="123"/>
      <c r="L205" s="125"/>
      <c r="M205" s="125"/>
      <c r="N205" s="123"/>
      <c r="O205" s="123"/>
      <c r="P205" s="123"/>
    </row>
    <row r="206" spans="1:16">
      <c r="A206" s="116"/>
      <c r="B206" s="116"/>
      <c r="C206" s="117"/>
      <c r="D206" s="125"/>
      <c r="E206" s="116"/>
      <c r="F206" s="144"/>
      <c r="G206" s="120"/>
      <c r="H206" s="123"/>
      <c r="I206" s="123"/>
      <c r="J206" s="123"/>
      <c r="K206" s="123"/>
      <c r="L206" s="125"/>
      <c r="M206" s="125"/>
      <c r="N206" s="123"/>
      <c r="O206" s="123"/>
      <c r="P206" s="123"/>
    </row>
    <row r="207" spans="1:16">
      <c r="A207" s="116"/>
      <c r="B207" s="116"/>
      <c r="C207" s="117"/>
      <c r="D207" s="125"/>
      <c r="E207" s="116"/>
      <c r="F207" s="144"/>
      <c r="G207" s="120"/>
      <c r="H207" s="123"/>
      <c r="I207" s="123"/>
      <c r="J207" s="123"/>
      <c r="K207" s="123"/>
      <c r="L207" s="125"/>
      <c r="M207" s="125"/>
      <c r="N207" s="123"/>
      <c r="O207" s="123"/>
      <c r="P207" s="123"/>
    </row>
    <row r="208" spans="1:16">
      <c r="A208" s="116"/>
      <c r="B208" s="116"/>
      <c r="C208" s="117"/>
      <c r="D208" s="125"/>
      <c r="E208" s="116"/>
      <c r="F208" s="144"/>
      <c r="G208" s="120"/>
      <c r="H208" s="123"/>
      <c r="I208" s="123"/>
      <c r="J208" s="123"/>
      <c r="K208" s="123"/>
      <c r="L208" s="125"/>
      <c r="M208" s="125"/>
      <c r="N208" s="123"/>
      <c r="O208" s="123"/>
      <c r="P208" s="123"/>
    </row>
    <row r="209" spans="1:16">
      <c r="A209" s="116"/>
      <c r="B209" s="116"/>
      <c r="C209" s="117"/>
      <c r="D209" s="125"/>
      <c r="E209" s="116"/>
      <c r="F209" s="144"/>
      <c r="G209" s="120"/>
      <c r="H209" s="123"/>
      <c r="I209" s="123"/>
      <c r="J209" s="123"/>
      <c r="K209" s="123"/>
      <c r="L209" s="125"/>
      <c r="M209" s="125"/>
      <c r="N209" s="123"/>
      <c r="O209" s="123"/>
      <c r="P209" s="123"/>
    </row>
    <row r="210" spans="1:16">
      <c r="A210" s="116"/>
      <c r="B210" s="116"/>
      <c r="C210" s="117"/>
      <c r="D210" s="125"/>
      <c r="E210" s="116"/>
      <c r="F210" s="144"/>
      <c r="G210" s="120"/>
      <c r="H210" s="123"/>
      <c r="I210" s="123"/>
      <c r="J210" s="123"/>
      <c r="K210" s="123"/>
      <c r="L210" s="125"/>
      <c r="M210" s="125"/>
      <c r="N210" s="123"/>
      <c r="O210" s="123"/>
      <c r="P210" s="123"/>
    </row>
    <row r="211" spans="1:16">
      <c r="A211" s="116"/>
      <c r="B211" s="116"/>
      <c r="C211" s="117"/>
      <c r="D211" s="125"/>
      <c r="E211" s="116"/>
      <c r="F211" s="144"/>
      <c r="G211" s="120"/>
      <c r="H211" s="123"/>
      <c r="I211" s="123"/>
      <c r="J211" s="123"/>
      <c r="K211" s="123"/>
      <c r="L211" s="125"/>
      <c r="M211" s="125"/>
      <c r="N211" s="123"/>
      <c r="O211" s="123"/>
      <c r="P211" s="123"/>
    </row>
  </sheetData>
  <autoFilter ref="A3:P113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63"/>
  <sheetViews>
    <sheetView rightToLeft="1" workbookViewId="0">
      <pane ySplit="1" topLeftCell="A42" activePane="bottomLeft" state="frozen"/>
      <selection pane="bottomLeft" activeCell="G56" sqref="G56"/>
    </sheetView>
  </sheetViews>
  <sheetFormatPr defaultRowHeight="15"/>
  <cols>
    <col min="1" max="1" width="7.42578125" customWidth="1"/>
    <col min="2" max="2" width="10.140625" customWidth="1"/>
    <col min="3" max="3" width="11.42578125" customWidth="1"/>
    <col min="4" max="4" width="12.7109375" bestFit="1" customWidth="1"/>
    <col min="5" max="5" width="10.28515625" bestFit="1" customWidth="1"/>
    <col min="6" max="6" width="13.7109375" bestFit="1" customWidth="1"/>
    <col min="7" max="7" width="12.5703125" bestFit="1" customWidth="1"/>
    <col min="9" max="9" width="9.85546875" customWidth="1"/>
    <col min="10" max="10" width="15.85546875" customWidth="1"/>
    <col min="11" max="11" width="11.5703125" bestFit="1" customWidth="1"/>
    <col min="13" max="14" width="11.7109375" bestFit="1" customWidth="1"/>
    <col min="15" max="15" width="11.7109375" customWidth="1"/>
    <col min="16" max="16" width="13" customWidth="1"/>
    <col min="18" max="18" width="11" bestFit="1" customWidth="1"/>
    <col min="19" max="19" width="12.7109375" bestFit="1" customWidth="1"/>
    <col min="20" max="20" width="14" bestFit="1" customWidth="1"/>
  </cols>
  <sheetData>
    <row r="1" spans="1:20" ht="36">
      <c r="A1" s="65" t="s">
        <v>4</v>
      </c>
      <c r="B1" s="65" t="s">
        <v>51</v>
      </c>
      <c r="C1" s="65" t="s">
        <v>0</v>
      </c>
      <c r="D1" s="65" t="s">
        <v>3</v>
      </c>
      <c r="E1" s="65" t="s">
        <v>75</v>
      </c>
      <c r="F1" s="65" t="s">
        <v>6</v>
      </c>
      <c r="G1" s="65" t="s">
        <v>7</v>
      </c>
      <c r="H1" s="66" t="s">
        <v>22</v>
      </c>
      <c r="I1" s="66" t="s">
        <v>23</v>
      </c>
      <c r="J1" s="67" t="s">
        <v>41</v>
      </c>
      <c r="K1" s="66" t="s">
        <v>24</v>
      </c>
      <c r="L1" s="66" t="s">
        <v>29</v>
      </c>
      <c r="M1" s="66" t="s">
        <v>25</v>
      </c>
      <c r="N1" s="66" t="s">
        <v>26</v>
      </c>
      <c r="O1" s="74" t="s">
        <v>106</v>
      </c>
      <c r="P1" s="74" t="s">
        <v>107</v>
      </c>
      <c r="Q1" s="18"/>
      <c r="R1" s="179" t="s">
        <v>12</v>
      </c>
      <c r="S1" s="179"/>
      <c r="T1" s="179"/>
    </row>
    <row r="2" spans="1:20" ht="21">
      <c r="A2" s="4">
        <v>1</v>
      </c>
      <c r="B2" s="33"/>
      <c r="C2" s="15" t="s">
        <v>5</v>
      </c>
      <c r="D2" s="3" t="s">
        <v>2</v>
      </c>
      <c r="E2" s="50"/>
      <c r="F2" s="3">
        <v>400000</v>
      </c>
      <c r="G2" s="3">
        <v>4429</v>
      </c>
      <c r="H2" s="3" t="s">
        <v>27</v>
      </c>
      <c r="I2" s="3" t="s">
        <v>28</v>
      </c>
      <c r="J2" s="3">
        <v>400000</v>
      </c>
      <c r="K2" s="3">
        <v>4429</v>
      </c>
      <c r="L2" s="3">
        <v>100</v>
      </c>
      <c r="M2" s="3">
        <f t="shared" ref="M2:M8" si="0">(L2+K2)*J2</f>
        <v>1811600000</v>
      </c>
      <c r="N2" s="3">
        <f t="shared" ref="N2:N8" si="1">M2*1.09</f>
        <v>1974644000.0000002</v>
      </c>
      <c r="O2" s="24"/>
      <c r="P2" s="75">
        <v>0</v>
      </c>
      <c r="Q2" s="24"/>
      <c r="R2" s="6" t="s">
        <v>13</v>
      </c>
      <c r="S2" s="7" t="s">
        <v>14</v>
      </c>
      <c r="T2" s="6" t="s">
        <v>42</v>
      </c>
    </row>
    <row r="3" spans="1:20" ht="18.75">
      <c r="A3" s="178">
        <v>2</v>
      </c>
      <c r="B3" s="33"/>
      <c r="C3" s="180" t="s">
        <v>8</v>
      </c>
      <c r="D3" s="177" t="s">
        <v>2</v>
      </c>
      <c r="E3" s="50"/>
      <c r="F3" s="177">
        <v>1300000</v>
      </c>
      <c r="G3" s="177">
        <v>4429</v>
      </c>
      <c r="H3" s="3" t="s">
        <v>27</v>
      </c>
      <c r="I3" s="3" t="s">
        <v>28</v>
      </c>
      <c r="J3" s="3">
        <v>1284380</v>
      </c>
      <c r="K3" s="3">
        <v>4429</v>
      </c>
      <c r="L3" s="3">
        <v>100</v>
      </c>
      <c r="M3" s="3">
        <f t="shared" si="0"/>
        <v>5816957020</v>
      </c>
      <c r="N3" s="3">
        <f t="shared" si="1"/>
        <v>6340483151.8000002</v>
      </c>
      <c r="O3" s="162"/>
      <c r="P3" s="75">
        <v>0</v>
      </c>
      <c r="Q3" s="24"/>
      <c r="R3" s="8" t="s">
        <v>16</v>
      </c>
      <c r="S3" s="8">
        <v>6814</v>
      </c>
      <c r="T3" s="9">
        <v>5000000</v>
      </c>
    </row>
    <row r="4" spans="1:20" ht="18.75">
      <c r="A4" s="178"/>
      <c r="B4" s="33"/>
      <c r="C4" s="180"/>
      <c r="D4" s="177"/>
      <c r="E4" s="50"/>
      <c r="F4" s="177"/>
      <c r="G4" s="177"/>
      <c r="H4" s="3" t="s">
        <v>30</v>
      </c>
      <c r="I4" s="3" t="s">
        <v>31</v>
      </c>
      <c r="J4" s="3">
        <v>15620</v>
      </c>
      <c r="K4" s="3">
        <v>4429</v>
      </c>
      <c r="L4" s="3">
        <v>100</v>
      </c>
      <c r="M4" s="3">
        <f t="shared" si="0"/>
        <v>70742980</v>
      </c>
      <c r="N4" s="3">
        <f t="shared" si="1"/>
        <v>77109848.200000003</v>
      </c>
      <c r="O4" s="163"/>
      <c r="P4" s="75">
        <v>0</v>
      </c>
      <c r="Q4" s="24"/>
      <c r="R4" s="8" t="s">
        <v>18</v>
      </c>
      <c r="S4" s="8">
        <v>10040</v>
      </c>
      <c r="T4" s="9">
        <v>15000000</v>
      </c>
    </row>
    <row r="5" spans="1:20" ht="18.75">
      <c r="A5" s="4">
        <v>3</v>
      </c>
      <c r="B5" s="33"/>
      <c r="C5" s="15" t="s">
        <v>9</v>
      </c>
      <c r="D5" s="3" t="s">
        <v>2</v>
      </c>
      <c r="E5" s="50"/>
      <c r="F5" s="3">
        <v>1200000</v>
      </c>
      <c r="G5" s="3">
        <v>4429</v>
      </c>
      <c r="H5" s="3" t="s">
        <v>30</v>
      </c>
      <c r="I5" s="3" t="s">
        <v>31</v>
      </c>
      <c r="J5" s="3">
        <v>1200000</v>
      </c>
      <c r="K5" s="3">
        <v>4429</v>
      </c>
      <c r="L5" s="3">
        <v>100</v>
      </c>
      <c r="M5" s="3">
        <f t="shared" si="0"/>
        <v>5434800000</v>
      </c>
      <c r="N5" s="3">
        <f t="shared" si="1"/>
        <v>5923932000</v>
      </c>
      <c r="O5" s="24"/>
      <c r="P5" s="75">
        <v>0</v>
      </c>
      <c r="Q5" s="24"/>
      <c r="R5" s="8" t="s">
        <v>56</v>
      </c>
      <c r="S5" s="8">
        <v>13070</v>
      </c>
      <c r="T5" s="9">
        <v>50000000</v>
      </c>
    </row>
    <row r="6" spans="1:20" ht="18.75">
      <c r="A6" s="4">
        <v>4</v>
      </c>
      <c r="B6" s="33"/>
      <c r="C6" s="15" t="s">
        <v>10</v>
      </c>
      <c r="D6" s="3" t="s">
        <v>2</v>
      </c>
      <c r="E6" s="50"/>
      <c r="F6" s="3">
        <v>1520000</v>
      </c>
      <c r="G6" s="3">
        <v>4909</v>
      </c>
      <c r="H6" s="3" t="s">
        <v>30</v>
      </c>
      <c r="I6" s="3" t="s">
        <v>31</v>
      </c>
      <c r="J6" s="3">
        <v>1520000</v>
      </c>
      <c r="K6" s="3">
        <v>4909</v>
      </c>
      <c r="L6" s="3">
        <v>100</v>
      </c>
      <c r="M6" s="3">
        <f t="shared" si="0"/>
        <v>7613680000</v>
      </c>
      <c r="N6" s="3">
        <f t="shared" si="1"/>
        <v>8298911200.000001</v>
      </c>
      <c r="O6" s="24"/>
      <c r="P6" s="75">
        <v>0</v>
      </c>
      <c r="Q6" s="24"/>
      <c r="R6" s="8"/>
      <c r="S6" s="8"/>
      <c r="T6" s="9"/>
    </row>
    <row r="7" spans="1:20" ht="18.75">
      <c r="A7" s="4">
        <v>5</v>
      </c>
      <c r="B7" s="33"/>
      <c r="C7" s="15" t="s">
        <v>11</v>
      </c>
      <c r="D7" s="3" t="s">
        <v>2</v>
      </c>
      <c r="E7" s="50"/>
      <c r="F7" s="3">
        <v>1800000</v>
      </c>
      <c r="G7" s="3">
        <v>4909</v>
      </c>
      <c r="H7" s="3" t="s">
        <v>30</v>
      </c>
      <c r="I7" s="3" t="s">
        <v>31</v>
      </c>
      <c r="J7" s="3">
        <v>1800000</v>
      </c>
      <c r="K7" s="3">
        <v>4909</v>
      </c>
      <c r="L7" s="3">
        <v>100</v>
      </c>
      <c r="M7" s="3">
        <f t="shared" si="0"/>
        <v>9016200000</v>
      </c>
      <c r="N7" s="3">
        <f t="shared" si="1"/>
        <v>9827658000</v>
      </c>
      <c r="O7" s="24"/>
      <c r="P7" s="75">
        <v>0</v>
      </c>
      <c r="Q7" s="24"/>
      <c r="R7" s="8"/>
      <c r="S7" s="8"/>
      <c r="T7" s="10"/>
    </row>
    <row r="8" spans="1:20" ht="18.75">
      <c r="A8" s="178">
        <v>6</v>
      </c>
      <c r="B8" s="33"/>
      <c r="C8" s="180" t="s">
        <v>19</v>
      </c>
      <c r="D8" s="177" t="s">
        <v>2</v>
      </c>
      <c r="E8" s="170"/>
      <c r="F8" s="177">
        <v>1400000</v>
      </c>
      <c r="G8" s="177">
        <v>4909</v>
      </c>
      <c r="H8" s="3" t="s">
        <v>30</v>
      </c>
      <c r="I8" s="3" t="s">
        <v>31</v>
      </c>
      <c r="J8" s="3">
        <v>386030</v>
      </c>
      <c r="K8" s="3">
        <v>4909</v>
      </c>
      <c r="L8" s="3">
        <v>100</v>
      </c>
      <c r="M8" s="3">
        <f t="shared" si="0"/>
        <v>1933624270</v>
      </c>
      <c r="N8" s="3">
        <f t="shared" si="1"/>
        <v>2107650454.3000002</v>
      </c>
      <c r="O8" s="162"/>
      <c r="P8" s="75">
        <v>0</v>
      </c>
      <c r="Q8" s="24"/>
      <c r="R8" s="8"/>
      <c r="S8" s="11"/>
      <c r="T8" s="10"/>
    </row>
    <row r="9" spans="1:20" ht="18.75">
      <c r="A9" s="178"/>
      <c r="B9" s="33"/>
      <c r="C9" s="180"/>
      <c r="D9" s="177"/>
      <c r="E9" s="171"/>
      <c r="F9" s="177"/>
      <c r="G9" s="177"/>
      <c r="H9" s="3" t="s">
        <v>36</v>
      </c>
      <c r="I9" s="3" t="s">
        <v>35</v>
      </c>
      <c r="J9" s="3">
        <v>1013970</v>
      </c>
      <c r="K9" s="3">
        <v>4909</v>
      </c>
      <c r="L9" s="3">
        <v>100</v>
      </c>
      <c r="M9" s="3">
        <f>(L9+K9)*J9</f>
        <v>5078975730</v>
      </c>
      <c r="N9" s="3">
        <f>M9*1.09</f>
        <v>5536083545.7000008</v>
      </c>
      <c r="O9" s="163"/>
      <c r="P9" s="75">
        <v>0</v>
      </c>
      <c r="Q9" s="24"/>
      <c r="R9" s="8"/>
      <c r="S9" s="11"/>
      <c r="T9" s="10"/>
    </row>
    <row r="10" spans="1:20" ht="18.75">
      <c r="A10" s="4">
        <v>7</v>
      </c>
      <c r="B10" s="39"/>
      <c r="C10" s="15" t="s">
        <v>20</v>
      </c>
      <c r="D10" s="3" t="s">
        <v>2</v>
      </c>
      <c r="E10" s="53"/>
      <c r="F10" s="3">
        <v>2300000</v>
      </c>
      <c r="G10" s="3">
        <v>4921</v>
      </c>
      <c r="H10" s="3" t="s">
        <v>36</v>
      </c>
      <c r="I10" s="3" t="s">
        <v>35</v>
      </c>
      <c r="J10" s="3">
        <v>2300000</v>
      </c>
      <c r="K10" s="3">
        <v>4921</v>
      </c>
      <c r="L10" s="3">
        <v>100</v>
      </c>
      <c r="M10" s="3">
        <f>(L10+K10)*J10</f>
        <v>11548300000</v>
      </c>
      <c r="N10" s="3">
        <f>M10*1.09</f>
        <v>12587647000</v>
      </c>
      <c r="O10" s="24"/>
      <c r="P10" s="75">
        <v>0</v>
      </c>
      <c r="Q10" s="24"/>
      <c r="R10" s="8"/>
      <c r="S10" s="11"/>
      <c r="T10" s="10"/>
    </row>
    <row r="11" spans="1:20" ht="18.75">
      <c r="A11" s="166">
        <v>8</v>
      </c>
      <c r="B11" s="39"/>
      <c r="C11" s="172" t="s">
        <v>21</v>
      </c>
      <c r="D11" s="162" t="s">
        <v>2</v>
      </c>
      <c r="E11" s="170"/>
      <c r="F11" s="162">
        <v>1000000</v>
      </c>
      <c r="G11" s="162">
        <v>4921</v>
      </c>
      <c r="H11" s="3" t="s">
        <v>36</v>
      </c>
      <c r="I11" s="3" t="s">
        <v>35</v>
      </c>
      <c r="J11" s="3">
        <v>993960</v>
      </c>
      <c r="K11" s="3">
        <v>4921</v>
      </c>
      <c r="L11" s="3">
        <v>100</v>
      </c>
      <c r="M11" s="3">
        <f>(L11+K11)*J11</f>
        <v>4990673160</v>
      </c>
      <c r="N11" s="3">
        <f>M11*1.09</f>
        <v>5439833744.4000006</v>
      </c>
      <c r="O11" s="162"/>
      <c r="P11" s="17">
        <v>0</v>
      </c>
      <c r="Q11" s="40"/>
      <c r="R11" s="43"/>
      <c r="S11" s="11"/>
      <c r="T11" s="10"/>
    </row>
    <row r="12" spans="1:20" ht="18.75">
      <c r="A12" s="167"/>
      <c r="B12" s="39"/>
      <c r="C12" s="173"/>
      <c r="D12" s="163"/>
      <c r="E12" s="171"/>
      <c r="F12" s="163"/>
      <c r="G12" s="163"/>
      <c r="H12" s="30" t="s">
        <v>46</v>
      </c>
      <c r="I12" s="30" t="s">
        <v>47</v>
      </c>
      <c r="J12" s="30">
        <v>6040</v>
      </c>
      <c r="K12" s="30">
        <v>4921</v>
      </c>
      <c r="L12" s="30">
        <v>100</v>
      </c>
      <c r="M12" s="30">
        <f>(L12+K12)*J12</f>
        <v>30326840</v>
      </c>
      <c r="N12" s="30">
        <f>M12*1.09</f>
        <v>33056255.600000001</v>
      </c>
      <c r="O12" s="163"/>
      <c r="P12" s="17">
        <v>0</v>
      </c>
      <c r="Q12" s="40"/>
      <c r="R12" s="43"/>
      <c r="S12" s="11"/>
      <c r="T12" s="10"/>
    </row>
    <row r="13" spans="1:20" ht="18.75">
      <c r="A13" s="4">
        <v>9</v>
      </c>
      <c r="B13" s="39"/>
      <c r="C13" s="29" t="s">
        <v>40</v>
      </c>
      <c r="D13" s="3" t="s">
        <v>2</v>
      </c>
      <c r="E13" s="53"/>
      <c r="F13" s="3">
        <v>1000000</v>
      </c>
      <c r="G13" s="3">
        <v>5373</v>
      </c>
      <c r="H13" s="30" t="s">
        <v>46</v>
      </c>
      <c r="I13" s="30" t="s">
        <v>47</v>
      </c>
      <c r="J13" s="3">
        <v>1000000</v>
      </c>
      <c r="K13" s="3">
        <v>5373</v>
      </c>
      <c r="L13" s="3">
        <v>100</v>
      </c>
      <c r="M13" s="3">
        <f t="shared" ref="M13:M18" si="2">(L13+K13)*J13</f>
        <v>5473000000</v>
      </c>
      <c r="N13" s="3">
        <f t="shared" ref="N13:N18" si="3">M13*1.09</f>
        <v>5965570000</v>
      </c>
      <c r="O13" s="73"/>
      <c r="P13" s="17">
        <v>0</v>
      </c>
      <c r="Q13" s="40"/>
      <c r="R13" s="43"/>
      <c r="S13" s="11"/>
      <c r="T13" s="10"/>
    </row>
    <row r="14" spans="1:20" ht="18.75">
      <c r="A14" s="166">
        <v>10</v>
      </c>
      <c r="B14" s="178"/>
      <c r="C14" s="172" t="s">
        <v>59</v>
      </c>
      <c r="D14" s="162" t="s">
        <v>2</v>
      </c>
      <c r="E14" s="170"/>
      <c r="F14" s="162">
        <v>1000000</v>
      </c>
      <c r="G14" s="162">
        <v>5373</v>
      </c>
      <c r="H14" s="30" t="s">
        <v>46</v>
      </c>
      <c r="I14" s="30" t="s">
        <v>47</v>
      </c>
      <c r="J14" s="3">
        <v>733430</v>
      </c>
      <c r="K14" s="30">
        <v>5373</v>
      </c>
      <c r="L14" s="30">
        <v>100</v>
      </c>
      <c r="M14" s="3">
        <f t="shared" si="2"/>
        <v>4014062390</v>
      </c>
      <c r="N14" s="3">
        <f t="shared" si="3"/>
        <v>4375328005.1000004</v>
      </c>
      <c r="O14" s="73"/>
      <c r="P14" s="17">
        <v>0</v>
      </c>
      <c r="Q14" s="40"/>
      <c r="R14" s="43"/>
      <c r="S14" s="11"/>
      <c r="T14" s="10"/>
    </row>
    <row r="15" spans="1:20" ht="18.75">
      <c r="A15" s="167"/>
      <c r="B15" s="178"/>
      <c r="C15" s="173"/>
      <c r="D15" s="163"/>
      <c r="E15" s="171"/>
      <c r="F15" s="163"/>
      <c r="G15" s="163"/>
      <c r="H15" s="34" t="s">
        <v>57</v>
      </c>
      <c r="I15" s="34" t="s">
        <v>58</v>
      </c>
      <c r="J15" s="34">
        <v>266570</v>
      </c>
      <c r="K15" s="34">
        <v>5373</v>
      </c>
      <c r="L15" s="34">
        <v>100</v>
      </c>
      <c r="M15" s="34">
        <f t="shared" si="2"/>
        <v>1458937610</v>
      </c>
      <c r="N15" s="34">
        <f t="shared" si="3"/>
        <v>1590241994.9000001</v>
      </c>
      <c r="O15" s="73"/>
      <c r="P15" s="17">
        <v>0</v>
      </c>
      <c r="Q15" s="40"/>
      <c r="R15" s="43"/>
      <c r="S15" s="11"/>
      <c r="T15" s="10"/>
    </row>
    <row r="16" spans="1:20" ht="18.75">
      <c r="A16" s="4">
        <v>11</v>
      </c>
      <c r="B16" s="39"/>
      <c r="C16" s="35" t="s">
        <v>43</v>
      </c>
      <c r="D16" s="25" t="s">
        <v>2</v>
      </c>
      <c r="E16" s="53"/>
      <c r="F16" s="3">
        <v>1500000</v>
      </c>
      <c r="G16" s="3">
        <v>5644</v>
      </c>
      <c r="H16" s="34" t="s">
        <v>57</v>
      </c>
      <c r="I16" s="34" t="s">
        <v>58</v>
      </c>
      <c r="J16" s="3">
        <v>1500000</v>
      </c>
      <c r="K16" s="34">
        <v>5644</v>
      </c>
      <c r="L16" s="3">
        <v>100</v>
      </c>
      <c r="M16" s="3">
        <f t="shared" si="2"/>
        <v>8616000000</v>
      </c>
      <c r="N16" s="3">
        <f t="shared" si="3"/>
        <v>9391440000</v>
      </c>
      <c r="O16" s="73"/>
      <c r="P16" s="17">
        <v>0</v>
      </c>
      <c r="Q16" s="40"/>
      <c r="R16" s="43"/>
      <c r="S16" s="11"/>
      <c r="T16" s="10"/>
    </row>
    <row r="17" spans="1:20" ht="18.75">
      <c r="A17" s="4">
        <v>12</v>
      </c>
      <c r="B17" s="39"/>
      <c r="C17" s="38" t="s">
        <v>44</v>
      </c>
      <c r="D17" s="26" t="s">
        <v>2</v>
      </c>
      <c r="E17" s="53"/>
      <c r="F17" s="3">
        <v>1000000</v>
      </c>
      <c r="G17" s="3">
        <v>5644</v>
      </c>
      <c r="H17" s="36" t="s">
        <v>57</v>
      </c>
      <c r="I17" s="36" t="s">
        <v>58</v>
      </c>
      <c r="J17" s="3">
        <v>1000000</v>
      </c>
      <c r="K17" s="3">
        <v>5644</v>
      </c>
      <c r="L17" s="3">
        <v>100</v>
      </c>
      <c r="M17" s="3">
        <f t="shared" si="2"/>
        <v>5744000000</v>
      </c>
      <c r="N17" s="3">
        <f t="shared" si="3"/>
        <v>6260960000</v>
      </c>
      <c r="O17" s="73"/>
      <c r="P17" s="17">
        <v>0</v>
      </c>
      <c r="Q17" s="40"/>
      <c r="R17" s="43"/>
      <c r="S17" s="11"/>
      <c r="T17" s="10"/>
    </row>
    <row r="18" spans="1:20" ht="18.75">
      <c r="A18" s="4">
        <v>13</v>
      </c>
      <c r="B18" s="39"/>
      <c r="C18" s="38" t="s">
        <v>45</v>
      </c>
      <c r="D18" s="27" t="s">
        <v>2</v>
      </c>
      <c r="E18" s="53"/>
      <c r="F18" s="3">
        <v>1500000</v>
      </c>
      <c r="G18" s="3">
        <v>5645</v>
      </c>
      <c r="H18" s="36" t="s">
        <v>57</v>
      </c>
      <c r="I18" s="36" t="s">
        <v>58</v>
      </c>
      <c r="J18" s="3">
        <v>1500000</v>
      </c>
      <c r="K18" s="3">
        <v>5645</v>
      </c>
      <c r="L18" s="3">
        <v>100</v>
      </c>
      <c r="M18" s="3">
        <f t="shared" si="2"/>
        <v>8617500000</v>
      </c>
      <c r="N18" s="3">
        <f t="shared" si="3"/>
        <v>9393075000</v>
      </c>
      <c r="O18" s="73"/>
      <c r="P18" s="17">
        <v>0</v>
      </c>
      <c r="Q18" s="40"/>
      <c r="R18" s="43"/>
      <c r="S18" s="11"/>
      <c r="T18" s="10"/>
    </row>
    <row r="19" spans="1:20" ht="18.75">
      <c r="A19" s="166">
        <v>14</v>
      </c>
      <c r="B19" s="162" t="s">
        <v>52</v>
      </c>
      <c r="C19" s="172" t="s">
        <v>50</v>
      </c>
      <c r="D19" s="162" t="s">
        <v>2</v>
      </c>
      <c r="E19" s="170"/>
      <c r="F19" s="162">
        <v>1500000</v>
      </c>
      <c r="G19" s="162">
        <v>5644</v>
      </c>
      <c r="H19" s="37" t="s">
        <v>57</v>
      </c>
      <c r="I19" s="37" t="s">
        <v>58</v>
      </c>
      <c r="J19" s="27">
        <v>350790</v>
      </c>
      <c r="K19" s="37">
        <v>5644</v>
      </c>
      <c r="L19" s="37">
        <v>100</v>
      </c>
      <c r="M19" s="31">
        <f>(L19+K19)*J19</f>
        <v>2014937760</v>
      </c>
      <c r="N19" s="31">
        <f>M19*1.09</f>
        <v>2196282158.4000001</v>
      </c>
      <c r="O19" s="73"/>
      <c r="P19" s="17">
        <v>0</v>
      </c>
      <c r="Q19" s="40"/>
      <c r="R19" s="12"/>
      <c r="S19" s="11"/>
      <c r="T19" s="10"/>
    </row>
    <row r="20" spans="1:20" ht="18.75">
      <c r="A20" s="167"/>
      <c r="B20" s="163"/>
      <c r="C20" s="173"/>
      <c r="D20" s="163"/>
      <c r="E20" s="171"/>
      <c r="F20" s="163"/>
      <c r="G20" s="163"/>
      <c r="H20" s="45" t="s">
        <v>64</v>
      </c>
      <c r="I20" s="42" t="s">
        <v>65</v>
      </c>
      <c r="J20" s="42">
        <v>1149210</v>
      </c>
      <c r="K20" s="42">
        <v>5644</v>
      </c>
      <c r="L20" s="42">
        <v>100</v>
      </c>
      <c r="M20" s="42">
        <f>(L20+K20)*J20</f>
        <v>6601062240</v>
      </c>
      <c r="N20" s="42">
        <f>M20*1.09</f>
        <v>7195157841.6000004</v>
      </c>
      <c r="O20" s="73"/>
      <c r="P20" s="17">
        <v>0</v>
      </c>
      <c r="Q20" s="42"/>
      <c r="R20" s="12"/>
      <c r="S20" s="11"/>
      <c r="T20" s="10"/>
    </row>
    <row r="21" spans="1:20" ht="18.75">
      <c r="A21" s="166">
        <v>15</v>
      </c>
      <c r="B21" s="162" t="s">
        <v>54</v>
      </c>
      <c r="C21" s="172" t="s">
        <v>55</v>
      </c>
      <c r="D21" s="162" t="s">
        <v>2</v>
      </c>
      <c r="E21" s="170"/>
      <c r="F21" s="162">
        <v>1500000</v>
      </c>
      <c r="G21" s="162">
        <v>5644</v>
      </c>
      <c r="H21" s="45" t="s">
        <v>64</v>
      </c>
      <c r="I21" s="42" t="s">
        <v>66</v>
      </c>
      <c r="J21" s="40">
        <v>145530</v>
      </c>
      <c r="K21" s="42">
        <v>5644</v>
      </c>
      <c r="L21" s="42">
        <v>100</v>
      </c>
      <c r="M21" s="40">
        <f t="shared" ref="M21:M28" si="4">(L21+K21)*J21</f>
        <v>835924320</v>
      </c>
      <c r="N21" s="40">
        <f t="shared" ref="N21:N28" si="5">M21*1.09</f>
        <v>911157508.80000007</v>
      </c>
      <c r="O21" s="73"/>
      <c r="P21" s="17">
        <v>0</v>
      </c>
      <c r="Q21" s="40"/>
      <c r="R21" s="12"/>
      <c r="S21" s="11"/>
      <c r="T21" s="10"/>
    </row>
    <row r="22" spans="1:20" ht="18.75">
      <c r="A22" s="167"/>
      <c r="B22" s="163"/>
      <c r="C22" s="173"/>
      <c r="D22" s="163"/>
      <c r="E22" s="171"/>
      <c r="F22" s="163"/>
      <c r="G22" s="163"/>
      <c r="H22" s="45" t="s">
        <v>76</v>
      </c>
      <c r="I22" s="52" t="s">
        <v>77</v>
      </c>
      <c r="J22" s="52">
        <v>1354470</v>
      </c>
      <c r="K22" s="52">
        <v>5644</v>
      </c>
      <c r="L22" s="52">
        <v>100</v>
      </c>
      <c r="M22" s="52">
        <f t="shared" si="4"/>
        <v>7780075680</v>
      </c>
      <c r="N22" s="52">
        <f t="shared" si="5"/>
        <v>8480282491.2000008</v>
      </c>
      <c r="O22" s="73"/>
      <c r="P22" s="17">
        <v>0</v>
      </c>
      <c r="Q22" s="52"/>
      <c r="R22" s="12"/>
      <c r="S22" s="11"/>
      <c r="T22" s="10"/>
    </row>
    <row r="23" spans="1:20" ht="18.75">
      <c r="A23" s="39">
        <v>16</v>
      </c>
      <c r="B23" s="40" t="s">
        <v>60</v>
      </c>
      <c r="C23" s="51" t="s">
        <v>61</v>
      </c>
      <c r="D23" s="41" t="s">
        <v>2</v>
      </c>
      <c r="E23" s="53"/>
      <c r="F23" s="40">
        <v>1160000</v>
      </c>
      <c r="G23" s="40">
        <v>6239</v>
      </c>
      <c r="H23" s="45" t="s">
        <v>76</v>
      </c>
      <c r="I23" s="52" t="s">
        <v>78</v>
      </c>
      <c r="J23" s="40">
        <v>1160000</v>
      </c>
      <c r="K23" s="40">
        <v>6239</v>
      </c>
      <c r="L23" s="52">
        <v>100</v>
      </c>
      <c r="M23" s="40">
        <f t="shared" si="4"/>
        <v>7353240000</v>
      </c>
      <c r="N23" s="40">
        <f t="shared" si="5"/>
        <v>8015031600.000001</v>
      </c>
      <c r="O23" s="73"/>
      <c r="P23" s="17">
        <v>0</v>
      </c>
      <c r="Q23" s="40"/>
      <c r="R23" s="12"/>
      <c r="S23" s="11"/>
      <c r="T23" s="10"/>
    </row>
    <row r="24" spans="1:20" ht="18.75">
      <c r="A24" s="166">
        <v>17</v>
      </c>
      <c r="B24" s="162" t="s">
        <v>63</v>
      </c>
      <c r="C24" s="172" t="s">
        <v>62</v>
      </c>
      <c r="D24" s="162" t="s">
        <v>2</v>
      </c>
      <c r="E24" s="170"/>
      <c r="F24" s="162">
        <v>1000000</v>
      </c>
      <c r="G24" s="162">
        <v>6239</v>
      </c>
      <c r="H24" s="45" t="s">
        <v>76</v>
      </c>
      <c r="I24" s="52" t="s">
        <v>79</v>
      </c>
      <c r="J24" s="40">
        <v>987060</v>
      </c>
      <c r="K24" s="52">
        <v>6239</v>
      </c>
      <c r="L24" s="52">
        <v>100</v>
      </c>
      <c r="M24" s="40">
        <f t="shared" si="4"/>
        <v>6256973340</v>
      </c>
      <c r="N24" s="40">
        <f t="shared" si="5"/>
        <v>6820100940.6000004</v>
      </c>
      <c r="O24" s="73"/>
      <c r="P24" s="17">
        <v>0</v>
      </c>
      <c r="Q24" s="40"/>
      <c r="R24" s="12"/>
      <c r="S24" s="11"/>
      <c r="T24" s="10"/>
    </row>
    <row r="25" spans="1:20" ht="18.75">
      <c r="A25" s="167"/>
      <c r="B25" s="163"/>
      <c r="C25" s="173"/>
      <c r="D25" s="163"/>
      <c r="E25" s="171"/>
      <c r="F25" s="163"/>
      <c r="G25" s="163"/>
      <c r="H25" s="45" t="s">
        <v>86</v>
      </c>
      <c r="I25" s="55" t="s">
        <v>87</v>
      </c>
      <c r="J25" s="55">
        <v>12940</v>
      </c>
      <c r="K25" s="55">
        <v>6239</v>
      </c>
      <c r="L25" s="55">
        <v>100</v>
      </c>
      <c r="M25" s="55">
        <f>(L25+K25)*J25</f>
        <v>82026660</v>
      </c>
      <c r="N25" s="55">
        <f>M25*1.09</f>
        <v>89409059.400000006</v>
      </c>
      <c r="O25" s="73"/>
      <c r="P25" s="17">
        <v>0</v>
      </c>
      <c r="Q25" s="55"/>
      <c r="R25" s="12"/>
      <c r="S25" s="11"/>
      <c r="T25" s="10"/>
    </row>
    <row r="26" spans="1:20" ht="18.75">
      <c r="A26" s="39">
        <v>18</v>
      </c>
      <c r="B26" s="47" t="s">
        <v>70</v>
      </c>
      <c r="C26" s="54" t="s">
        <v>69</v>
      </c>
      <c r="D26" s="46" t="s">
        <v>2</v>
      </c>
      <c r="E26" s="53"/>
      <c r="F26" s="40">
        <v>2000000</v>
      </c>
      <c r="G26" s="40">
        <v>6231</v>
      </c>
      <c r="H26" s="45" t="s">
        <v>86</v>
      </c>
      <c r="I26" s="55" t="s">
        <v>88</v>
      </c>
      <c r="J26" s="40">
        <v>2000000</v>
      </c>
      <c r="K26" s="40">
        <v>6231</v>
      </c>
      <c r="L26" s="55">
        <v>100</v>
      </c>
      <c r="M26" s="40">
        <f t="shared" si="4"/>
        <v>12662000000</v>
      </c>
      <c r="N26" s="40">
        <f t="shared" si="5"/>
        <v>13801580000.000002</v>
      </c>
      <c r="O26" s="73"/>
      <c r="P26" s="17">
        <v>0</v>
      </c>
      <c r="Q26" s="40"/>
      <c r="R26" s="12"/>
      <c r="S26" s="11"/>
      <c r="T26" s="10"/>
    </row>
    <row r="27" spans="1:20" ht="18.75">
      <c r="A27" s="39">
        <v>19</v>
      </c>
      <c r="B27" s="48" t="s">
        <v>71</v>
      </c>
      <c r="C27" s="54" t="s">
        <v>72</v>
      </c>
      <c r="D27" s="49" t="s">
        <v>2</v>
      </c>
      <c r="E27" s="53">
        <v>1395449</v>
      </c>
      <c r="F27" s="48">
        <v>2000000</v>
      </c>
      <c r="G27" s="48">
        <v>6231</v>
      </c>
      <c r="H27" s="45" t="s">
        <v>86</v>
      </c>
      <c r="I27" s="55" t="s">
        <v>89</v>
      </c>
      <c r="J27" s="55">
        <v>2000000</v>
      </c>
      <c r="K27" s="55">
        <v>6231</v>
      </c>
      <c r="L27" s="55">
        <v>100</v>
      </c>
      <c r="M27" s="40">
        <f t="shared" si="4"/>
        <v>12662000000</v>
      </c>
      <c r="N27" s="40">
        <f t="shared" si="5"/>
        <v>13801580000.000002</v>
      </c>
      <c r="O27" s="73"/>
      <c r="P27" s="17">
        <v>0</v>
      </c>
      <c r="Q27" s="40"/>
      <c r="R27" s="12"/>
      <c r="S27" s="11"/>
      <c r="T27" s="10"/>
    </row>
    <row r="28" spans="1:20" ht="18.75">
      <c r="A28" s="166">
        <v>20</v>
      </c>
      <c r="B28" s="162" t="s">
        <v>73</v>
      </c>
      <c r="C28" s="172" t="s">
        <v>74</v>
      </c>
      <c r="D28" s="162" t="s">
        <v>2</v>
      </c>
      <c r="E28" s="170">
        <v>1395460</v>
      </c>
      <c r="F28" s="162">
        <v>1600000</v>
      </c>
      <c r="G28" s="162">
        <v>6231</v>
      </c>
      <c r="H28" s="45" t="s">
        <v>86</v>
      </c>
      <c r="I28" s="55" t="s">
        <v>90</v>
      </c>
      <c r="J28" s="40">
        <v>204870</v>
      </c>
      <c r="K28" s="55">
        <v>6231</v>
      </c>
      <c r="L28" s="55">
        <v>100</v>
      </c>
      <c r="M28" s="40">
        <f t="shared" si="4"/>
        <v>1297031970</v>
      </c>
      <c r="N28" s="40">
        <f t="shared" si="5"/>
        <v>1413764847.3000002</v>
      </c>
      <c r="O28" s="73"/>
      <c r="P28" s="17">
        <v>0</v>
      </c>
      <c r="Q28" s="40"/>
      <c r="R28" s="12"/>
      <c r="S28" s="11"/>
      <c r="T28" s="10"/>
    </row>
    <row r="29" spans="1:20" ht="18.75">
      <c r="A29" s="167"/>
      <c r="B29" s="163"/>
      <c r="C29" s="173"/>
      <c r="D29" s="163"/>
      <c r="E29" s="171"/>
      <c r="F29" s="163"/>
      <c r="G29" s="163"/>
      <c r="H29" s="45" t="s">
        <v>100</v>
      </c>
      <c r="I29" s="72" t="s">
        <v>101</v>
      </c>
      <c r="J29" s="72">
        <v>1395130</v>
      </c>
      <c r="K29" s="72">
        <v>6231</v>
      </c>
      <c r="L29" s="72">
        <v>100</v>
      </c>
      <c r="M29" s="72">
        <f>(L29+K29)*J29</f>
        <v>8832568030</v>
      </c>
      <c r="N29" s="72">
        <f>M29*1.09</f>
        <v>9627499152.7000008</v>
      </c>
      <c r="O29" s="73"/>
      <c r="P29" s="17">
        <v>0</v>
      </c>
      <c r="Q29" s="72"/>
      <c r="R29" s="12"/>
      <c r="S29" s="11"/>
      <c r="T29" s="10"/>
    </row>
    <row r="30" spans="1:20" ht="18.75">
      <c r="A30" s="57">
        <v>21</v>
      </c>
      <c r="B30" s="58" t="s">
        <v>82</v>
      </c>
      <c r="C30" s="71" t="s">
        <v>81</v>
      </c>
      <c r="D30" s="58" t="s">
        <v>2</v>
      </c>
      <c r="E30" s="32">
        <v>1395482</v>
      </c>
      <c r="F30" s="58">
        <v>820000</v>
      </c>
      <c r="G30" s="58">
        <v>6231</v>
      </c>
      <c r="H30" s="45" t="s">
        <v>100</v>
      </c>
      <c r="I30" s="72" t="s">
        <v>102</v>
      </c>
      <c r="J30" s="58">
        <v>820000</v>
      </c>
      <c r="K30" s="72">
        <v>6231</v>
      </c>
      <c r="L30" s="72">
        <v>100</v>
      </c>
      <c r="M30" s="58">
        <f t="shared" ref="M30:M37" si="6">(L30+K30)*J30</f>
        <v>5191420000</v>
      </c>
      <c r="N30" s="58">
        <f t="shared" ref="N30:N37" si="7">M30*1.09</f>
        <v>5658647800</v>
      </c>
      <c r="O30" s="73"/>
      <c r="P30" s="17">
        <v>0</v>
      </c>
      <c r="Q30" s="58"/>
      <c r="R30" s="8"/>
      <c r="S30" s="8"/>
      <c r="T30" s="10"/>
    </row>
    <row r="31" spans="1:20" ht="18.75">
      <c r="A31" s="57">
        <v>22</v>
      </c>
      <c r="B31" s="58" t="s">
        <v>80</v>
      </c>
      <c r="C31" s="71" t="s">
        <v>83</v>
      </c>
      <c r="D31" s="58" t="s">
        <v>2</v>
      </c>
      <c r="E31" s="32">
        <v>1395496</v>
      </c>
      <c r="F31" s="58">
        <v>600000</v>
      </c>
      <c r="G31" s="58">
        <v>6231</v>
      </c>
      <c r="H31" s="45" t="s">
        <v>100</v>
      </c>
      <c r="I31" s="72" t="s">
        <v>103</v>
      </c>
      <c r="J31" s="72">
        <v>600000</v>
      </c>
      <c r="K31" s="72">
        <v>6231</v>
      </c>
      <c r="L31" s="72">
        <v>100</v>
      </c>
      <c r="M31" s="58">
        <f t="shared" si="6"/>
        <v>3798600000</v>
      </c>
      <c r="N31" s="58">
        <f t="shared" si="7"/>
        <v>4140474000.0000005</v>
      </c>
      <c r="O31" s="73"/>
      <c r="P31" s="17">
        <v>0</v>
      </c>
      <c r="Q31" s="58"/>
      <c r="R31" s="8"/>
      <c r="S31" s="8"/>
      <c r="T31" s="10"/>
    </row>
    <row r="32" spans="1:20" ht="18.75">
      <c r="A32" s="57">
        <v>23</v>
      </c>
      <c r="B32" s="58" t="s">
        <v>84</v>
      </c>
      <c r="C32" s="71" t="s">
        <v>85</v>
      </c>
      <c r="D32" s="58" t="s">
        <v>2</v>
      </c>
      <c r="E32" s="32">
        <v>1395519</v>
      </c>
      <c r="F32" s="58">
        <v>1260000</v>
      </c>
      <c r="G32" s="58">
        <v>7955</v>
      </c>
      <c r="H32" s="45" t="s">
        <v>100</v>
      </c>
      <c r="I32" s="72" t="s">
        <v>104</v>
      </c>
      <c r="J32" s="72">
        <v>1260000</v>
      </c>
      <c r="K32" s="72">
        <v>7955</v>
      </c>
      <c r="L32" s="58">
        <v>100</v>
      </c>
      <c r="M32" s="58">
        <f t="shared" si="6"/>
        <v>10149300000</v>
      </c>
      <c r="N32" s="58">
        <f t="shared" si="7"/>
        <v>11062737000</v>
      </c>
      <c r="O32" s="73"/>
      <c r="P32" s="17">
        <v>0</v>
      </c>
      <c r="Q32" s="58"/>
      <c r="R32" s="8"/>
      <c r="S32" s="8"/>
      <c r="T32" s="10"/>
    </row>
    <row r="33" spans="1:20" ht="18.75">
      <c r="A33" s="166">
        <v>24</v>
      </c>
      <c r="B33" s="162" t="s">
        <v>91</v>
      </c>
      <c r="C33" s="172" t="s">
        <v>92</v>
      </c>
      <c r="D33" s="162" t="s">
        <v>2</v>
      </c>
      <c r="E33" s="170">
        <v>1395531</v>
      </c>
      <c r="F33" s="162">
        <v>1400000</v>
      </c>
      <c r="G33" s="162">
        <v>7955</v>
      </c>
      <c r="H33" s="45" t="s">
        <v>100</v>
      </c>
      <c r="I33" s="72" t="s">
        <v>105</v>
      </c>
      <c r="J33" s="58">
        <v>1276600</v>
      </c>
      <c r="K33" s="72">
        <v>7955</v>
      </c>
      <c r="L33" s="72">
        <v>100</v>
      </c>
      <c r="M33" s="58">
        <f t="shared" si="6"/>
        <v>10283013000</v>
      </c>
      <c r="N33" s="58">
        <f t="shared" si="7"/>
        <v>11208484170</v>
      </c>
      <c r="O33" s="73"/>
      <c r="P33" s="17">
        <v>0</v>
      </c>
      <c r="Q33" s="58"/>
      <c r="R33" s="8"/>
      <c r="S33" s="8"/>
      <c r="T33" s="10"/>
    </row>
    <row r="34" spans="1:20" ht="18.75">
      <c r="A34" s="167"/>
      <c r="B34" s="163"/>
      <c r="C34" s="173"/>
      <c r="D34" s="163"/>
      <c r="E34" s="171"/>
      <c r="F34" s="163"/>
      <c r="G34" s="163"/>
      <c r="H34" s="45" t="s">
        <v>197</v>
      </c>
      <c r="I34" s="134" t="s">
        <v>199</v>
      </c>
      <c r="J34" s="134">
        <v>123400</v>
      </c>
      <c r="K34" s="134">
        <v>7955</v>
      </c>
      <c r="L34" s="134">
        <v>100</v>
      </c>
      <c r="M34" s="134">
        <f>(L34+K34)*J34</f>
        <v>993987000</v>
      </c>
      <c r="N34" s="134">
        <f>M34*1.09</f>
        <v>1083445830</v>
      </c>
      <c r="O34" s="134"/>
      <c r="P34" s="17"/>
      <c r="Q34" s="134"/>
      <c r="R34" s="8"/>
      <c r="S34" s="8"/>
      <c r="T34" s="10"/>
    </row>
    <row r="35" spans="1:20" ht="18.75">
      <c r="A35" s="135">
        <v>25</v>
      </c>
      <c r="B35" s="134" t="s">
        <v>93</v>
      </c>
      <c r="C35" s="136" t="s">
        <v>94</v>
      </c>
      <c r="D35" s="134" t="s">
        <v>2</v>
      </c>
      <c r="E35" s="32">
        <v>1395539</v>
      </c>
      <c r="F35" s="134">
        <v>1600000</v>
      </c>
      <c r="G35" s="134">
        <v>7955</v>
      </c>
      <c r="H35" s="45" t="s">
        <v>197</v>
      </c>
      <c r="I35" s="134" t="s">
        <v>198</v>
      </c>
      <c r="J35" s="134">
        <v>1600000</v>
      </c>
      <c r="K35" s="134">
        <v>7955</v>
      </c>
      <c r="L35" s="134">
        <v>100</v>
      </c>
      <c r="M35" s="58">
        <f t="shared" si="6"/>
        <v>12888000000</v>
      </c>
      <c r="N35" s="58">
        <f t="shared" si="7"/>
        <v>14047920000.000002</v>
      </c>
      <c r="O35" s="73"/>
      <c r="P35" s="17">
        <v>0</v>
      </c>
      <c r="Q35" s="58"/>
      <c r="R35" s="8"/>
      <c r="S35" s="8"/>
      <c r="T35" s="10"/>
    </row>
    <row r="36" spans="1:20" ht="18.75">
      <c r="A36" s="57">
        <v>26</v>
      </c>
      <c r="B36" s="64" t="s">
        <v>95</v>
      </c>
      <c r="C36" s="136">
        <v>1395456354</v>
      </c>
      <c r="D36" s="70" t="s">
        <v>99</v>
      </c>
      <c r="E36" s="32">
        <v>1395929</v>
      </c>
      <c r="F36" s="58">
        <v>500000</v>
      </c>
      <c r="G36" s="58">
        <v>9882</v>
      </c>
      <c r="H36" s="45" t="s">
        <v>208</v>
      </c>
      <c r="I36" s="134" t="s">
        <v>212</v>
      </c>
      <c r="J36" s="58">
        <v>494130</v>
      </c>
      <c r="K36" s="58">
        <v>9882</v>
      </c>
      <c r="L36" s="58">
        <v>100</v>
      </c>
      <c r="M36" s="58">
        <f t="shared" si="6"/>
        <v>4932405660</v>
      </c>
      <c r="N36" s="58">
        <f t="shared" si="7"/>
        <v>5376322169.4000006</v>
      </c>
      <c r="O36" s="134">
        <v>500000</v>
      </c>
      <c r="P36" s="17">
        <f>F36-O36</f>
        <v>0</v>
      </c>
      <c r="Q36" s="70"/>
      <c r="R36" s="8"/>
      <c r="S36" s="8"/>
      <c r="T36" s="10"/>
    </row>
    <row r="37" spans="1:20" ht="18.75">
      <c r="A37" s="174">
        <v>27</v>
      </c>
      <c r="B37" s="162" t="s">
        <v>96</v>
      </c>
      <c r="C37" s="172" t="s">
        <v>97</v>
      </c>
      <c r="D37" s="162" t="s">
        <v>2</v>
      </c>
      <c r="E37" s="170">
        <v>1395560</v>
      </c>
      <c r="F37" s="162">
        <v>3400000</v>
      </c>
      <c r="G37" s="162">
        <v>7955</v>
      </c>
      <c r="H37" s="45" t="s">
        <v>197</v>
      </c>
      <c r="I37" s="134" t="s">
        <v>198</v>
      </c>
      <c r="J37" s="58">
        <v>3111690</v>
      </c>
      <c r="K37" s="134">
        <v>7955</v>
      </c>
      <c r="L37" s="134">
        <v>100</v>
      </c>
      <c r="M37" s="58">
        <f t="shared" si="6"/>
        <v>25064662950</v>
      </c>
      <c r="N37" s="58">
        <f t="shared" si="7"/>
        <v>27320482615.500004</v>
      </c>
      <c r="O37" s="162">
        <v>3400000</v>
      </c>
      <c r="P37" s="164">
        <f>F37-O37</f>
        <v>0</v>
      </c>
      <c r="Q37" s="58"/>
      <c r="R37" s="8"/>
      <c r="S37" s="8"/>
      <c r="T37" s="10"/>
    </row>
    <row r="38" spans="1:20" ht="18.75">
      <c r="A38" s="175"/>
      <c r="B38" s="163"/>
      <c r="C38" s="173"/>
      <c r="D38" s="163"/>
      <c r="E38" s="171"/>
      <c r="F38" s="163"/>
      <c r="G38" s="163"/>
      <c r="H38" s="45" t="s">
        <v>200</v>
      </c>
      <c r="I38" s="134" t="s">
        <v>201</v>
      </c>
      <c r="J38" s="132">
        <v>288310</v>
      </c>
      <c r="K38" s="134">
        <v>7955</v>
      </c>
      <c r="L38" s="134">
        <v>100</v>
      </c>
      <c r="M38" s="134">
        <f>(L38+K38)*J38</f>
        <v>2322337050</v>
      </c>
      <c r="N38" s="134">
        <f>M38*1.09</f>
        <v>2531347384.5</v>
      </c>
      <c r="O38" s="163"/>
      <c r="P38" s="165"/>
      <c r="Q38" s="134"/>
      <c r="R38" s="8"/>
      <c r="S38" s="8"/>
      <c r="T38" s="10"/>
    </row>
    <row r="39" spans="1:20" ht="18.75">
      <c r="A39" s="69">
        <v>28</v>
      </c>
      <c r="B39" s="76" t="s">
        <v>98</v>
      </c>
      <c r="C39" s="133">
        <v>1395459286</v>
      </c>
      <c r="D39" s="76" t="s">
        <v>2</v>
      </c>
      <c r="E39" s="77">
        <v>1395576</v>
      </c>
      <c r="F39" s="76">
        <v>1620000</v>
      </c>
      <c r="G39" s="76">
        <v>7955</v>
      </c>
      <c r="H39" s="45" t="s">
        <v>200</v>
      </c>
      <c r="I39" s="134" t="s">
        <v>202</v>
      </c>
      <c r="J39" s="132">
        <v>1620000</v>
      </c>
      <c r="K39" s="134">
        <v>7955</v>
      </c>
      <c r="L39" s="134">
        <v>100</v>
      </c>
      <c r="M39" s="76">
        <f>(L39+K39)*J39</f>
        <v>13049100000</v>
      </c>
      <c r="N39" s="76">
        <f>M39*1.09</f>
        <v>14223519000.000002</v>
      </c>
      <c r="O39" s="91">
        <v>1620000</v>
      </c>
      <c r="P39" s="17">
        <f>F39-O39</f>
        <v>0</v>
      </c>
      <c r="Q39" s="68"/>
      <c r="R39" s="8"/>
      <c r="S39" s="8"/>
      <c r="T39" s="10"/>
    </row>
    <row r="40" spans="1:20" ht="18.75">
      <c r="A40" s="79">
        <v>29</v>
      </c>
      <c r="B40" s="76" t="s">
        <v>108</v>
      </c>
      <c r="C40" s="138">
        <v>1395466278</v>
      </c>
      <c r="D40" s="76" t="s">
        <v>2</v>
      </c>
      <c r="E40" s="82">
        <v>1395609</v>
      </c>
      <c r="F40" s="78">
        <v>1450000</v>
      </c>
      <c r="G40" s="78">
        <v>7866</v>
      </c>
      <c r="H40" s="45" t="s">
        <v>200</v>
      </c>
      <c r="I40" s="134" t="s">
        <v>203</v>
      </c>
      <c r="J40" s="134">
        <v>1450000</v>
      </c>
      <c r="K40" s="78">
        <v>7866</v>
      </c>
      <c r="L40" s="134">
        <v>100</v>
      </c>
      <c r="M40" s="85">
        <f t="shared" ref="M40:M46" si="8">(L40+K40)*J40</f>
        <v>11550700000</v>
      </c>
      <c r="N40" s="85">
        <f t="shared" ref="N40:N46" si="9">M40*1.09</f>
        <v>12590263000</v>
      </c>
      <c r="O40" s="92">
        <v>1450000</v>
      </c>
      <c r="P40" s="17">
        <f t="shared" ref="P40:P57" si="10">F40-O40</f>
        <v>0</v>
      </c>
      <c r="Q40" s="90"/>
      <c r="R40" s="8"/>
      <c r="S40" s="8"/>
      <c r="T40" s="80"/>
    </row>
    <row r="41" spans="1:20" ht="18.75">
      <c r="A41" s="79">
        <v>30</v>
      </c>
      <c r="B41" s="83" t="s">
        <v>109</v>
      </c>
      <c r="C41" s="136" t="s">
        <v>110</v>
      </c>
      <c r="D41" s="83" t="s">
        <v>2</v>
      </c>
      <c r="E41" s="32">
        <v>1395619</v>
      </c>
      <c r="F41" s="78">
        <v>1450000</v>
      </c>
      <c r="G41" s="78">
        <v>7866</v>
      </c>
      <c r="H41" s="45" t="s">
        <v>200</v>
      </c>
      <c r="I41" s="134" t="s">
        <v>204</v>
      </c>
      <c r="J41" s="134">
        <v>1450000</v>
      </c>
      <c r="K41" s="134">
        <v>7866</v>
      </c>
      <c r="L41" s="134">
        <v>100</v>
      </c>
      <c r="M41" s="85">
        <f t="shared" si="8"/>
        <v>11550700000</v>
      </c>
      <c r="N41" s="85">
        <f t="shared" si="9"/>
        <v>12590263000</v>
      </c>
      <c r="O41" s="78">
        <v>1450000</v>
      </c>
      <c r="P41" s="17">
        <f t="shared" si="10"/>
        <v>0</v>
      </c>
      <c r="Q41" s="90"/>
      <c r="R41" s="8"/>
      <c r="S41" s="8"/>
      <c r="T41" s="80"/>
    </row>
    <row r="42" spans="1:20" ht="18.75">
      <c r="A42" s="86">
        <v>31</v>
      </c>
      <c r="B42" s="85" t="s">
        <v>112</v>
      </c>
      <c r="C42" s="133" t="s">
        <v>111</v>
      </c>
      <c r="D42" s="84" t="s">
        <v>2</v>
      </c>
      <c r="E42" s="88">
        <v>1395636</v>
      </c>
      <c r="F42" s="87">
        <v>1600000</v>
      </c>
      <c r="G42" s="87">
        <v>7866</v>
      </c>
      <c r="H42" s="45" t="s">
        <v>200</v>
      </c>
      <c r="I42" s="134" t="s">
        <v>205</v>
      </c>
      <c r="J42" s="132">
        <v>1600000</v>
      </c>
      <c r="K42" s="134">
        <v>7866</v>
      </c>
      <c r="L42" s="134">
        <v>100</v>
      </c>
      <c r="M42" s="85">
        <f t="shared" si="8"/>
        <v>12745600000</v>
      </c>
      <c r="N42" s="85">
        <f t="shared" si="9"/>
        <v>13892704000.000002</v>
      </c>
      <c r="O42" s="93">
        <v>1600000</v>
      </c>
      <c r="P42" s="17">
        <f t="shared" si="10"/>
        <v>0</v>
      </c>
      <c r="Q42" s="90"/>
      <c r="R42" s="8"/>
      <c r="S42" s="8"/>
      <c r="T42" s="80"/>
    </row>
    <row r="43" spans="1:20" ht="18.75">
      <c r="A43" s="89">
        <v>32</v>
      </c>
      <c r="B43" s="90" t="s">
        <v>113</v>
      </c>
      <c r="C43" s="136" t="s">
        <v>114</v>
      </c>
      <c r="D43" s="90" t="s">
        <v>2</v>
      </c>
      <c r="E43" s="32">
        <v>1395644</v>
      </c>
      <c r="F43" s="90">
        <v>1175000</v>
      </c>
      <c r="G43" s="90">
        <v>7866</v>
      </c>
      <c r="H43" s="45" t="s">
        <v>200</v>
      </c>
      <c r="I43" s="134" t="s">
        <v>206</v>
      </c>
      <c r="J43" s="134">
        <v>1175000</v>
      </c>
      <c r="K43" s="134">
        <v>7866</v>
      </c>
      <c r="L43" s="134">
        <v>100</v>
      </c>
      <c r="M43" s="90">
        <f t="shared" si="8"/>
        <v>9360050000</v>
      </c>
      <c r="N43" s="90">
        <f t="shared" si="9"/>
        <v>10202454500</v>
      </c>
      <c r="O43" s="94">
        <v>1175000</v>
      </c>
      <c r="P43" s="17">
        <f t="shared" si="10"/>
        <v>0</v>
      </c>
      <c r="Q43" s="90"/>
      <c r="R43" s="8"/>
      <c r="S43" s="8"/>
      <c r="T43" s="80"/>
    </row>
    <row r="44" spans="1:20" ht="18.75">
      <c r="A44" s="166">
        <v>33</v>
      </c>
      <c r="B44" s="162" t="s">
        <v>115</v>
      </c>
      <c r="C44" s="172" t="s">
        <v>116</v>
      </c>
      <c r="D44" s="162" t="s">
        <v>2</v>
      </c>
      <c r="E44" s="170">
        <v>1395653</v>
      </c>
      <c r="F44" s="162">
        <v>3000000</v>
      </c>
      <c r="G44" s="162">
        <v>7151</v>
      </c>
      <c r="H44" s="45" t="s">
        <v>200</v>
      </c>
      <c r="I44" s="134" t="s">
        <v>207</v>
      </c>
      <c r="J44" s="90">
        <v>1038460</v>
      </c>
      <c r="K44" s="90">
        <v>7151</v>
      </c>
      <c r="L44" s="90">
        <v>100</v>
      </c>
      <c r="M44" s="90">
        <f t="shared" si="8"/>
        <v>7529873460</v>
      </c>
      <c r="N44" s="90">
        <f t="shared" si="9"/>
        <v>8207562071.4000006</v>
      </c>
      <c r="O44" s="162">
        <v>3000000</v>
      </c>
      <c r="P44" s="164">
        <f t="shared" si="10"/>
        <v>0</v>
      </c>
      <c r="Q44" s="90"/>
      <c r="R44" s="8"/>
      <c r="S44" s="8"/>
      <c r="T44" s="80"/>
    </row>
    <row r="45" spans="1:20" ht="18.75">
      <c r="A45" s="167"/>
      <c r="B45" s="163"/>
      <c r="C45" s="173"/>
      <c r="D45" s="163"/>
      <c r="E45" s="171"/>
      <c r="F45" s="163"/>
      <c r="G45" s="163"/>
      <c r="H45" s="45" t="s">
        <v>208</v>
      </c>
      <c r="I45" s="134" t="s">
        <v>209</v>
      </c>
      <c r="J45" s="134">
        <v>1961540</v>
      </c>
      <c r="K45" s="134">
        <v>7151</v>
      </c>
      <c r="L45" s="134">
        <v>100</v>
      </c>
      <c r="M45" s="134">
        <f>(L45+K45)*J45</f>
        <v>14223126540</v>
      </c>
      <c r="N45" s="134">
        <f>M45*1.09</f>
        <v>15503207928.6</v>
      </c>
      <c r="O45" s="163"/>
      <c r="P45" s="165"/>
      <c r="Q45" s="134"/>
      <c r="R45" s="8"/>
      <c r="S45" s="8"/>
      <c r="T45" s="80"/>
    </row>
    <row r="46" spans="1:20" ht="18.75">
      <c r="A46" s="89">
        <v>34</v>
      </c>
      <c r="B46" s="95" t="s">
        <v>117</v>
      </c>
      <c r="C46" s="22">
        <v>1396471647</v>
      </c>
      <c r="D46" s="95" t="s">
        <v>2</v>
      </c>
      <c r="E46" s="32">
        <v>1396113</v>
      </c>
      <c r="F46" s="90">
        <v>5000000</v>
      </c>
      <c r="G46" s="90">
        <v>6738</v>
      </c>
      <c r="H46" s="45" t="s">
        <v>208</v>
      </c>
      <c r="I46" s="134" t="s">
        <v>210</v>
      </c>
      <c r="J46" s="134">
        <v>5000000</v>
      </c>
      <c r="K46" s="90">
        <v>6738</v>
      </c>
      <c r="L46" s="90">
        <v>100</v>
      </c>
      <c r="M46" s="90">
        <f t="shared" si="8"/>
        <v>34190000000</v>
      </c>
      <c r="N46" s="90">
        <f t="shared" si="9"/>
        <v>37267100000</v>
      </c>
      <c r="O46" s="102">
        <v>5000000</v>
      </c>
      <c r="P46" s="17">
        <f t="shared" si="10"/>
        <v>0</v>
      </c>
      <c r="Q46" s="90"/>
      <c r="R46" s="8"/>
      <c r="S46" s="8"/>
      <c r="T46" s="80"/>
    </row>
    <row r="47" spans="1:20" ht="18.75">
      <c r="A47" s="166">
        <v>35</v>
      </c>
      <c r="B47" s="162" t="s">
        <v>118</v>
      </c>
      <c r="C47" s="168">
        <v>1396472573</v>
      </c>
      <c r="D47" s="162" t="s">
        <v>2</v>
      </c>
      <c r="E47" s="170">
        <v>1396127</v>
      </c>
      <c r="F47" s="162">
        <v>2600000</v>
      </c>
      <c r="G47" s="162">
        <v>6927</v>
      </c>
      <c r="H47" s="45" t="s">
        <v>208</v>
      </c>
      <c r="I47" s="134" t="s">
        <v>211</v>
      </c>
      <c r="J47" s="97">
        <v>448520</v>
      </c>
      <c r="K47" s="97">
        <v>6927</v>
      </c>
      <c r="L47" s="97">
        <v>100</v>
      </c>
      <c r="M47" s="97">
        <f t="shared" ref="M47:M54" si="11">(L47+K47)*J47</f>
        <v>3151750040</v>
      </c>
      <c r="N47" s="97">
        <f t="shared" ref="N47:N54" si="12">M47*1.09</f>
        <v>3435407543.6000004</v>
      </c>
      <c r="O47" s="162">
        <v>2600000</v>
      </c>
      <c r="P47" s="164">
        <f t="shared" si="10"/>
        <v>0</v>
      </c>
      <c r="Q47" s="97"/>
      <c r="R47" s="8"/>
      <c r="S47" s="8"/>
      <c r="T47" s="80"/>
    </row>
    <row r="48" spans="1:20" ht="18.75">
      <c r="A48" s="167"/>
      <c r="B48" s="163"/>
      <c r="C48" s="169"/>
      <c r="D48" s="163"/>
      <c r="E48" s="171"/>
      <c r="F48" s="163"/>
      <c r="G48" s="163"/>
      <c r="H48" s="45" t="s">
        <v>225</v>
      </c>
      <c r="I48" s="140" t="s">
        <v>224</v>
      </c>
      <c r="J48" s="140">
        <v>2151480</v>
      </c>
      <c r="K48" s="140">
        <v>6927</v>
      </c>
      <c r="L48" s="140">
        <v>100</v>
      </c>
      <c r="M48" s="140">
        <f>(L48+K48)*J48</f>
        <v>15118449960</v>
      </c>
      <c r="N48" s="140">
        <f>M48*1.09</f>
        <v>16479110456.400002</v>
      </c>
      <c r="O48" s="163"/>
      <c r="P48" s="165"/>
      <c r="Q48" s="140"/>
      <c r="R48" s="8"/>
      <c r="S48" s="8"/>
      <c r="T48" s="80"/>
    </row>
    <row r="49" spans="1:20" ht="18.75">
      <c r="A49" s="96">
        <v>36</v>
      </c>
      <c r="B49" s="98" t="s">
        <v>119</v>
      </c>
      <c r="C49" s="22">
        <v>1396474023</v>
      </c>
      <c r="D49" s="98" t="s">
        <v>2</v>
      </c>
      <c r="E49" s="32">
        <v>1396134</v>
      </c>
      <c r="F49" s="97">
        <v>1400000</v>
      </c>
      <c r="G49" s="97">
        <v>6927</v>
      </c>
      <c r="H49" s="45" t="s">
        <v>225</v>
      </c>
      <c r="I49" s="140" t="s">
        <v>226</v>
      </c>
      <c r="J49" s="97">
        <v>1400000</v>
      </c>
      <c r="K49" s="140">
        <v>6927</v>
      </c>
      <c r="L49" s="140">
        <v>100</v>
      </c>
      <c r="M49" s="97">
        <f t="shared" si="11"/>
        <v>9837800000</v>
      </c>
      <c r="N49" s="97">
        <f t="shared" si="12"/>
        <v>10723202000</v>
      </c>
      <c r="O49" s="102">
        <v>1400000</v>
      </c>
      <c r="P49" s="17">
        <f t="shared" si="10"/>
        <v>0</v>
      </c>
      <c r="Q49" s="97"/>
      <c r="R49" s="8"/>
      <c r="S49" s="8"/>
      <c r="T49" s="80"/>
    </row>
    <row r="50" spans="1:20" ht="18.75">
      <c r="A50" s="96">
        <v>37</v>
      </c>
      <c r="B50" s="99" t="s">
        <v>120</v>
      </c>
      <c r="C50" s="22">
        <v>1396474648</v>
      </c>
      <c r="D50" s="99" t="s">
        <v>2</v>
      </c>
      <c r="E50" s="32">
        <v>1396147</v>
      </c>
      <c r="F50" s="99">
        <v>1400000</v>
      </c>
      <c r="G50" s="97">
        <v>6927</v>
      </c>
      <c r="H50" s="45" t="s">
        <v>225</v>
      </c>
      <c r="I50" s="140" t="s">
        <v>227</v>
      </c>
      <c r="J50" s="140">
        <v>1400000</v>
      </c>
      <c r="K50" s="140">
        <v>6927</v>
      </c>
      <c r="L50" s="140">
        <v>100</v>
      </c>
      <c r="M50" s="97">
        <f t="shared" si="11"/>
        <v>9837800000</v>
      </c>
      <c r="N50" s="97">
        <f t="shared" si="12"/>
        <v>10723202000</v>
      </c>
      <c r="O50" s="134">
        <v>1400000</v>
      </c>
      <c r="P50" s="17">
        <f t="shared" si="10"/>
        <v>0</v>
      </c>
      <c r="Q50" s="97"/>
      <c r="R50" s="8"/>
      <c r="S50" s="8"/>
      <c r="T50" s="80"/>
    </row>
    <row r="51" spans="1:20" ht="18.75">
      <c r="A51" s="166">
        <v>38</v>
      </c>
      <c r="B51" s="162" t="s">
        <v>121</v>
      </c>
      <c r="C51" s="168">
        <v>1396476264</v>
      </c>
      <c r="D51" s="162" t="s">
        <v>2</v>
      </c>
      <c r="E51" s="170">
        <v>1396155</v>
      </c>
      <c r="F51" s="162">
        <v>9000000</v>
      </c>
      <c r="G51" s="162">
        <v>7179</v>
      </c>
      <c r="H51" s="45" t="s">
        <v>225</v>
      </c>
      <c r="I51" s="140" t="s">
        <v>228</v>
      </c>
      <c r="J51" s="97">
        <v>5067740</v>
      </c>
      <c r="K51" s="140">
        <v>7179</v>
      </c>
      <c r="L51" s="97">
        <v>100</v>
      </c>
      <c r="M51" s="97">
        <f t="shared" si="11"/>
        <v>36888079460</v>
      </c>
      <c r="N51" s="97">
        <f t="shared" si="12"/>
        <v>40208006611.400002</v>
      </c>
      <c r="O51" s="162">
        <v>9000000</v>
      </c>
      <c r="P51" s="164">
        <f t="shared" si="10"/>
        <v>0</v>
      </c>
      <c r="Q51" s="97"/>
      <c r="R51" s="8"/>
      <c r="S51" s="8"/>
      <c r="T51" s="80"/>
    </row>
    <row r="52" spans="1:20" ht="18.75">
      <c r="A52" s="167"/>
      <c r="B52" s="163"/>
      <c r="C52" s="169"/>
      <c r="D52" s="163"/>
      <c r="E52" s="171"/>
      <c r="F52" s="163"/>
      <c r="G52" s="163"/>
      <c r="H52" s="45" t="s">
        <v>230</v>
      </c>
      <c r="I52" s="147" t="s">
        <v>231</v>
      </c>
      <c r="J52" s="147">
        <v>3932260</v>
      </c>
      <c r="K52" s="147">
        <v>7179</v>
      </c>
      <c r="L52" s="147">
        <v>100</v>
      </c>
      <c r="M52" s="147">
        <f>(L52+K52)*J52</f>
        <v>28622920540</v>
      </c>
      <c r="N52" s="147">
        <f>M52*1.09</f>
        <v>31198983388.600002</v>
      </c>
      <c r="O52" s="163"/>
      <c r="P52" s="165"/>
      <c r="Q52" s="147"/>
      <c r="R52" s="8"/>
      <c r="S52" s="8"/>
      <c r="T52" s="80"/>
    </row>
    <row r="53" spans="1:20" ht="18.75">
      <c r="A53" s="148">
        <v>39</v>
      </c>
      <c r="B53" s="147" t="s">
        <v>122</v>
      </c>
      <c r="C53" s="22">
        <v>1396477324</v>
      </c>
      <c r="D53" s="147" t="s">
        <v>2</v>
      </c>
      <c r="E53" s="32">
        <v>1396157</v>
      </c>
      <c r="F53" s="147">
        <v>2000000</v>
      </c>
      <c r="G53" s="147">
        <v>7458</v>
      </c>
      <c r="H53" s="45" t="s">
        <v>230</v>
      </c>
      <c r="I53" s="147" t="s">
        <v>232</v>
      </c>
      <c r="J53" s="147">
        <v>2000000</v>
      </c>
      <c r="K53" s="97">
        <v>7458</v>
      </c>
      <c r="L53" s="97">
        <v>100</v>
      </c>
      <c r="M53" s="97">
        <f t="shared" si="11"/>
        <v>15116000000</v>
      </c>
      <c r="N53" s="97">
        <f t="shared" si="12"/>
        <v>16476440000.000002</v>
      </c>
      <c r="O53" s="139">
        <v>2000000</v>
      </c>
      <c r="P53" s="17">
        <f>F53-O53</f>
        <v>0</v>
      </c>
      <c r="Q53" s="97"/>
      <c r="R53" s="8"/>
      <c r="S53" s="8"/>
      <c r="T53" s="80"/>
    </row>
    <row r="54" spans="1:20" ht="18.75">
      <c r="A54" s="104">
        <v>40</v>
      </c>
      <c r="B54" s="105" t="s">
        <v>123</v>
      </c>
      <c r="C54" s="32">
        <v>1396477692</v>
      </c>
      <c r="D54" s="105" t="s">
        <v>2</v>
      </c>
      <c r="E54" s="32">
        <v>1396169</v>
      </c>
      <c r="F54" s="101">
        <v>3500000</v>
      </c>
      <c r="G54" s="101">
        <v>7036</v>
      </c>
      <c r="H54" s="45" t="s">
        <v>230</v>
      </c>
      <c r="I54" s="147" t="s">
        <v>233</v>
      </c>
      <c r="J54" s="101">
        <v>3304480</v>
      </c>
      <c r="K54" s="101">
        <v>7036</v>
      </c>
      <c r="L54" s="101">
        <v>100</v>
      </c>
      <c r="M54" s="101">
        <f t="shared" si="11"/>
        <v>23580769280</v>
      </c>
      <c r="N54" s="101">
        <f t="shared" si="12"/>
        <v>25703038515.200001</v>
      </c>
      <c r="O54" s="146">
        <v>3500000</v>
      </c>
      <c r="P54" s="17">
        <f t="shared" si="10"/>
        <v>0</v>
      </c>
      <c r="Q54" s="101"/>
      <c r="R54" s="8"/>
      <c r="S54" s="8"/>
      <c r="T54" s="10"/>
    </row>
    <row r="55" spans="1:20" ht="18.75">
      <c r="A55" s="100">
        <v>41</v>
      </c>
      <c r="B55" s="137" t="s">
        <v>213</v>
      </c>
      <c r="C55" s="32">
        <v>1396482701</v>
      </c>
      <c r="D55" s="137" t="s">
        <v>2</v>
      </c>
      <c r="E55" s="32">
        <v>1396198</v>
      </c>
      <c r="F55" s="101">
        <v>500000</v>
      </c>
      <c r="G55" s="101">
        <v>7296</v>
      </c>
      <c r="H55" s="101"/>
      <c r="I55" s="101"/>
      <c r="J55" s="101"/>
      <c r="K55" s="101"/>
      <c r="L55" s="101"/>
      <c r="M55" s="101"/>
      <c r="N55" s="101"/>
      <c r="O55" s="146">
        <v>500000</v>
      </c>
      <c r="P55" s="17">
        <f t="shared" si="10"/>
        <v>0</v>
      </c>
      <c r="Q55" s="101"/>
      <c r="R55" s="8"/>
      <c r="S55" s="8"/>
      <c r="T55" s="10"/>
    </row>
    <row r="56" spans="1:20" ht="18.75">
      <c r="A56" s="100">
        <v>42</v>
      </c>
      <c r="B56" s="146" t="s">
        <v>229</v>
      </c>
      <c r="C56" s="32">
        <v>1396490782</v>
      </c>
      <c r="D56" s="146" t="s">
        <v>2</v>
      </c>
      <c r="E56" s="32">
        <v>1396261</v>
      </c>
      <c r="F56" s="101">
        <v>3000000</v>
      </c>
      <c r="G56" s="101">
        <v>7292</v>
      </c>
      <c r="H56" s="101"/>
      <c r="I56" s="101"/>
      <c r="J56" s="101"/>
      <c r="K56" s="101"/>
      <c r="L56" s="101"/>
      <c r="M56" s="101"/>
      <c r="N56" s="101"/>
      <c r="O56" s="152">
        <v>3000000</v>
      </c>
      <c r="P56" s="17">
        <f t="shared" si="10"/>
        <v>0</v>
      </c>
      <c r="Q56" s="101"/>
      <c r="R56" s="8"/>
      <c r="S56" s="8"/>
      <c r="T56" s="10"/>
    </row>
    <row r="57" spans="1:20" ht="18.75">
      <c r="A57" s="149">
        <v>43</v>
      </c>
      <c r="B57" s="150" t="s">
        <v>234</v>
      </c>
      <c r="C57" s="32">
        <v>1396494674</v>
      </c>
      <c r="D57" s="150" t="s">
        <v>2</v>
      </c>
      <c r="E57" s="32">
        <v>1396281</v>
      </c>
      <c r="F57" s="150">
        <v>4500000</v>
      </c>
      <c r="G57" s="150">
        <v>7292</v>
      </c>
      <c r="H57" s="150"/>
      <c r="I57" s="150"/>
      <c r="J57" s="150"/>
      <c r="K57" s="150"/>
      <c r="L57" s="150"/>
      <c r="M57" s="150"/>
      <c r="N57" s="150"/>
      <c r="O57" s="150">
        <v>1274000</v>
      </c>
      <c r="P57" s="152">
        <f t="shared" si="10"/>
        <v>3226000</v>
      </c>
      <c r="Q57" s="150"/>
      <c r="R57" s="8"/>
      <c r="S57" s="151"/>
      <c r="T57" s="80"/>
    </row>
    <row r="58" spans="1:20" ht="18.75">
      <c r="A58" s="149"/>
      <c r="B58" s="150"/>
      <c r="C58" s="32"/>
      <c r="D58" s="150"/>
      <c r="E58" s="32"/>
      <c r="F58" s="150"/>
      <c r="G58" s="150"/>
      <c r="H58" s="150"/>
      <c r="I58" s="150"/>
      <c r="J58" s="150"/>
      <c r="K58" s="150"/>
      <c r="L58" s="150"/>
      <c r="M58" s="150"/>
      <c r="N58" s="150"/>
      <c r="O58" s="150"/>
      <c r="P58" s="150"/>
      <c r="Q58" s="150"/>
      <c r="R58" s="8"/>
      <c r="S58" s="151"/>
      <c r="T58" s="80"/>
    </row>
    <row r="59" spans="1:20" ht="18.75">
      <c r="A59" s="149"/>
      <c r="B59" s="150"/>
      <c r="C59" s="32"/>
      <c r="D59" s="150"/>
      <c r="E59" s="32"/>
      <c r="F59" s="150"/>
      <c r="G59" s="150"/>
      <c r="H59" s="150"/>
      <c r="I59" s="150"/>
      <c r="J59" s="150"/>
      <c r="K59" s="150"/>
      <c r="L59" s="150"/>
      <c r="M59" s="150"/>
      <c r="N59" s="150"/>
      <c r="O59" s="150"/>
      <c r="P59" s="150"/>
      <c r="Q59" s="150"/>
      <c r="R59" s="8"/>
      <c r="S59" s="151"/>
      <c r="T59" s="80"/>
    </row>
    <row r="60" spans="1:20" ht="21">
      <c r="D60" s="103" t="s">
        <v>1</v>
      </c>
      <c r="E60" s="60"/>
      <c r="F60" s="61">
        <f>SUM(F2:F59)</f>
        <v>80455000</v>
      </c>
      <c r="J60" s="61">
        <f>SUM(J7:J59)</f>
        <v>67833610</v>
      </c>
      <c r="K60" s="56">
        <f>F60-J60</f>
        <v>12621390</v>
      </c>
      <c r="P60" s="81">
        <f>SUM(P2:P59)</f>
        <v>3226000</v>
      </c>
      <c r="R60" s="62"/>
      <c r="S60" s="59" t="s">
        <v>1</v>
      </c>
      <c r="T60" s="63">
        <f>SUM(T3:T18)</f>
        <v>70000000</v>
      </c>
    </row>
    <row r="61" spans="1:20" ht="21">
      <c r="R61" s="176" t="s">
        <v>15</v>
      </c>
      <c r="S61" s="176"/>
      <c r="T61" s="10">
        <f>T60-F60</f>
        <v>-10455000</v>
      </c>
    </row>
    <row r="63" spans="1:20">
      <c r="T63" s="2"/>
    </row>
  </sheetData>
  <mergeCells count="100">
    <mergeCell ref="F47:F48"/>
    <mergeCell ref="G47:G48"/>
    <mergeCell ref="O47:O48"/>
    <mergeCell ref="P47:P48"/>
    <mergeCell ref="A47:A48"/>
    <mergeCell ref="B47:B48"/>
    <mergeCell ref="C47:C48"/>
    <mergeCell ref="D47:D48"/>
    <mergeCell ref="E47:E48"/>
    <mergeCell ref="A19:A20"/>
    <mergeCell ref="B19:B20"/>
    <mergeCell ref="C19:C20"/>
    <mergeCell ref="O3:O4"/>
    <mergeCell ref="O8:O9"/>
    <mergeCell ref="O11:O12"/>
    <mergeCell ref="D11:D12"/>
    <mergeCell ref="E19:E20"/>
    <mergeCell ref="D19:D20"/>
    <mergeCell ref="F11:F12"/>
    <mergeCell ref="G11:G12"/>
    <mergeCell ref="E8:E9"/>
    <mergeCell ref="A11:A12"/>
    <mergeCell ref="C11:C12"/>
    <mergeCell ref="D14:D15"/>
    <mergeCell ref="E11:E12"/>
    <mergeCell ref="E14:E15"/>
    <mergeCell ref="A14:A15"/>
    <mergeCell ref="B14:B15"/>
    <mergeCell ref="C14:C15"/>
    <mergeCell ref="R1:T1"/>
    <mergeCell ref="G3:G4"/>
    <mergeCell ref="A3:A4"/>
    <mergeCell ref="C3:C4"/>
    <mergeCell ref="D3:D4"/>
    <mergeCell ref="F3:F4"/>
    <mergeCell ref="A8:A9"/>
    <mergeCell ref="C8:C9"/>
    <mergeCell ref="D8:D9"/>
    <mergeCell ref="R61:S61"/>
    <mergeCell ref="F8:F9"/>
    <mergeCell ref="G8:G9"/>
    <mergeCell ref="G14:G15"/>
    <mergeCell ref="G19:G20"/>
    <mergeCell ref="F21:F22"/>
    <mergeCell ref="G21:G22"/>
    <mergeCell ref="F19:F20"/>
    <mergeCell ref="F14:F15"/>
    <mergeCell ref="G24:G25"/>
    <mergeCell ref="F28:F29"/>
    <mergeCell ref="G28:G29"/>
    <mergeCell ref="F33:F34"/>
    <mergeCell ref="G33:G34"/>
    <mergeCell ref="F37:F38"/>
    <mergeCell ref="G37:G38"/>
    <mergeCell ref="A21:A22"/>
    <mergeCell ref="B21:B22"/>
    <mergeCell ref="C21:C22"/>
    <mergeCell ref="D21:D22"/>
    <mergeCell ref="E21:E22"/>
    <mergeCell ref="A24:A25"/>
    <mergeCell ref="B24:B25"/>
    <mergeCell ref="C24:C25"/>
    <mergeCell ref="D24:D25"/>
    <mergeCell ref="F24:F25"/>
    <mergeCell ref="E24:E25"/>
    <mergeCell ref="A28:A29"/>
    <mergeCell ref="B28:B29"/>
    <mergeCell ref="C28:C29"/>
    <mergeCell ref="D28:D29"/>
    <mergeCell ref="E28:E29"/>
    <mergeCell ref="A33:A34"/>
    <mergeCell ref="B33:B34"/>
    <mergeCell ref="C33:C34"/>
    <mergeCell ref="D33:D34"/>
    <mergeCell ref="E33:E34"/>
    <mergeCell ref="O37:O38"/>
    <mergeCell ref="P37:P38"/>
    <mergeCell ref="A44:A45"/>
    <mergeCell ref="B44:B45"/>
    <mergeCell ref="C44:C45"/>
    <mergeCell ref="D44:D45"/>
    <mergeCell ref="E44:E45"/>
    <mergeCell ref="F44:F45"/>
    <mergeCell ref="G44:G45"/>
    <mergeCell ref="O44:O45"/>
    <mergeCell ref="P44:P45"/>
    <mergeCell ref="A37:A38"/>
    <mergeCell ref="B37:B38"/>
    <mergeCell ref="C37:C38"/>
    <mergeCell ref="D37:D38"/>
    <mergeCell ref="E37:E38"/>
    <mergeCell ref="G51:G52"/>
    <mergeCell ref="O51:O52"/>
    <mergeCell ref="P51:P52"/>
    <mergeCell ref="A51:A52"/>
    <mergeCell ref="B51:B52"/>
    <mergeCell ref="C51:C52"/>
    <mergeCell ref="D51:D52"/>
    <mergeCell ref="E51:E52"/>
    <mergeCell ref="F51:F52"/>
  </mergeCells>
  <pageMargins left="0.19685039370078741" right="0.15748031496062992" top="0.31496062992125984" bottom="0.23622047244094491" header="0.19685039370078741" footer="0.19685039370078741"/>
  <pageSetup paperSize="9" scale="4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M12"/>
  <sheetViews>
    <sheetView rightToLeft="1" workbookViewId="0">
      <selection activeCell="K12" sqref="K12"/>
    </sheetView>
  </sheetViews>
  <sheetFormatPr defaultRowHeight="15"/>
  <cols>
    <col min="2" max="2" width="9.5703125" customWidth="1"/>
    <col min="4" max="4" width="12.7109375" bestFit="1" customWidth="1"/>
    <col min="7" max="7" width="16" bestFit="1" customWidth="1"/>
    <col min="9" max="9" width="11" bestFit="1" customWidth="1"/>
    <col min="10" max="10" width="13.85546875" bestFit="1" customWidth="1"/>
    <col min="11" max="11" width="12.7109375" bestFit="1" customWidth="1"/>
  </cols>
  <sheetData>
    <row r="1" spans="1:13" ht="54">
      <c r="A1" s="1" t="s">
        <v>4</v>
      </c>
      <c r="B1" s="1" t="s">
        <v>23</v>
      </c>
      <c r="C1" s="1" t="s">
        <v>32</v>
      </c>
      <c r="D1" s="1" t="s">
        <v>6</v>
      </c>
      <c r="E1" s="1" t="s">
        <v>7</v>
      </c>
      <c r="F1" s="1" t="s">
        <v>22</v>
      </c>
      <c r="G1" s="1" t="s">
        <v>25</v>
      </c>
      <c r="H1" s="16"/>
      <c r="I1" s="179" t="s">
        <v>12</v>
      </c>
      <c r="J1" s="179"/>
      <c r="K1" s="179"/>
    </row>
    <row r="2" spans="1:13" ht="21">
      <c r="A2" s="28">
        <v>1</v>
      </c>
      <c r="B2" s="17">
        <v>271</v>
      </c>
      <c r="C2" s="30" t="s">
        <v>37</v>
      </c>
      <c r="D2" s="30">
        <v>1000550</v>
      </c>
      <c r="E2" s="30">
        <v>170</v>
      </c>
      <c r="F2" s="30" t="s">
        <v>48</v>
      </c>
      <c r="G2" s="30">
        <f>E2*D2</f>
        <v>170093500</v>
      </c>
      <c r="H2" s="30"/>
      <c r="I2" s="6" t="s">
        <v>13</v>
      </c>
      <c r="J2" s="7" t="s">
        <v>14</v>
      </c>
      <c r="K2" s="6" t="s">
        <v>17</v>
      </c>
    </row>
    <row r="3" spans="1:13" ht="18.75">
      <c r="A3" s="28">
        <v>2</v>
      </c>
      <c r="B3" s="17">
        <v>286</v>
      </c>
      <c r="C3" s="30" t="s">
        <v>37</v>
      </c>
      <c r="D3" s="30">
        <v>997780</v>
      </c>
      <c r="E3" s="30">
        <v>170</v>
      </c>
      <c r="F3" s="30" t="s">
        <v>48</v>
      </c>
      <c r="G3" s="30">
        <f t="shared" ref="G3:G8" si="0">E3*D3</f>
        <v>169622600</v>
      </c>
      <c r="H3" s="30"/>
      <c r="I3" s="8" t="s">
        <v>49</v>
      </c>
      <c r="J3" s="8"/>
      <c r="K3" s="9">
        <v>20000000</v>
      </c>
    </row>
    <row r="4" spans="1:13" ht="18.75">
      <c r="A4" s="28">
        <v>3</v>
      </c>
      <c r="B4" s="17">
        <v>314</v>
      </c>
      <c r="C4" s="30" t="s">
        <v>37</v>
      </c>
      <c r="D4" s="30">
        <v>1497590</v>
      </c>
      <c r="E4" s="30">
        <v>170</v>
      </c>
      <c r="F4" s="30" t="s">
        <v>48</v>
      </c>
      <c r="G4" s="30">
        <f t="shared" si="0"/>
        <v>254590300</v>
      </c>
      <c r="H4" s="30"/>
      <c r="I4" s="8"/>
      <c r="J4" s="8"/>
      <c r="K4" s="9"/>
    </row>
    <row r="5" spans="1:13" ht="18.75">
      <c r="A5" s="28">
        <v>4</v>
      </c>
      <c r="B5" s="30">
        <v>380</v>
      </c>
      <c r="C5" s="44" t="s">
        <v>37</v>
      </c>
      <c r="D5" s="30">
        <v>1008380</v>
      </c>
      <c r="E5" s="44">
        <v>170</v>
      </c>
      <c r="F5" s="44" t="s">
        <v>67</v>
      </c>
      <c r="G5" s="44">
        <f t="shared" si="0"/>
        <v>171424600</v>
      </c>
      <c r="H5" s="30"/>
      <c r="I5" s="8"/>
      <c r="J5" s="8"/>
      <c r="K5" s="9"/>
    </row>
    <row r="6" spans="1:13" ht="18.75">
      <c r="A6" s="28">
        <v>5</v>
      </c>
      <c r="B6" s="30">
        <v>382</v>
      </c>
      <c r="C6" s="44" t="s">
        <v>37</v>
      </c>
      <c r="D6" s="30">
        <v>357610</v>
      </c>
      <c r="E6" s="44">
        <v>170</v>
      </c>
      <c r="F6" s="44" t="s">
        <v>67</v>
      </c>
      <c r="G6" s="44">
        <f t="shared" si="0"/>
        <v>60793700</v>
      </c>
      <c r="H6" s="30"/>
      <c r="I6" s="8"/>
      <c r="J6" s="8"/>
      <c r="K6" s="9"/>
    </row>
    <row r="7" spans="1:13" ht="18.75">
      <c r="A7" s="28">
        <v>6</v>
      </c>
      <c r="B7" s="30">
        <v>381</v>
      </c>
      <c r="C7" s="44" t="s">
        <v>37</v>
      </c>
      <c r="D7" s="30">
        <v>1494920</v>
      </c>
      <c r="E7" s="44">
        <v>170</v>
      </c>
      <c r="F7" s="44" t="s">
        <v>67</v>
      </c>
      <c r="G7" s="44">
        <f t="shared" si="0"/>
        <v>254136400</v>
      </c>
      <c r="H7" s="30"/>
      <c r="I7" s="8"/>
      <c r="J7" s="8"/>
      <c r="K7" s="10"/>
    </row>
    <row r="8" spans="1:13" ht="18.75">
      <c r="A8" s="28">
        <v>7</v>
      </c>
      <c r="B8" s="30">
        <v>394</v>
      </c>
      <c r="C8" s="44" t="s">
        <v>37</v>
      </c>
      <c r="D8" s="30">
        <v>1145390</v>
      </c>
      <c r="E8" s="44">
        <v>170</v>
      </c>
      <c r="F8" s="44" t="s">
        <v>68</v>
      </c>
      <c r="G8" s="44">
        <f t="shared" si="0"/>
        <v>194716300</v>
      </c>
      <c r="H8" s="30"/>
      <c r="I8" s="8"/>
      <c r="J8" s="11"/>
      <c r="K8" s="10"/>
    </row>
    <row r="9" spans="1:13" ht="18.75">
      <c r="A9" s="28">
        <v>8</v>
      </c>
      <c r="B9" s="32">
        <v>395</v>
      </c>
      <c r="C9" s="44" t="s">
        <v>37</v>
      </c>
      <c r="D9" s="30">
        <v>149350</v>
      </c>
      <c r="E9" s="44">
        <v>170</v>
      </c>
      <c r="F9" s="44" t="s">
        <v>68</v>
      </c>
      <c r="G9" s="44">
        <f>E9*D9</f>
        <v>25389500</v>
      </c>
      <c r="H9" s="21"/>
      <c r="I9" s="8"/>
      <c r="J9" s="11"/>
      <c r="K9" s="10"/>
    </row>
    <row r="10" spans="1:13" ht="18.75">
      <c r="A10" s="181" t="s">
        <v>34</v>
      </c>
      <c r="B10" s="182"/>
      <c r="C10" s="183"/>
      <c r="D10" s="5">
        <f>SUM(D2:D9)</f>
        <v>7651570</v>
      </c>
      <c r="E10" s="5"/>
      <c r="F10" s="5"/>
      <c r="G10" s="5">
        <f>SUM(G2:G9)</f>
        <v>1300766900</v>
      </c>
      <c r="I10" s="8"/>
      <c r="J10" s="11"/>
      <c r="K10" s="10"/>
    </row>
    <row r="11" spans="1:13" ht="21">
      <c r="I11" s="12"/>
      <c r="J11" s="13" t="s">
        <v>1</v>
      </c>
      <c r="K11" s="14">
        <f>SUM(K3:K10)</f>
        <v>20000000</v>
      </c>
    </row>
    <row r="12" spans="1:13" ht="21">
      <c r="I12" s="176" t="s">
        <v>15</v>
      </c>
      <c r="J12" s="176"/>
      <c r="K12" s="10">
        <f>K11-D10-'حمل تا تاریخ 95.03.31'!D23</f>
        <v>1434470</v>
      </c>
      <c r="L12" s="184" t="s">
        <v>53</v>
      </c>
      <c r="M12" s="184"/>
    </row>
  </sheetData>
  <mergeCells count="4">
    <mergeCell ref="I1:K1"/>
    <mergeCell ref="A10:C10"/>
    <mergeCell ref="I12:J12"/>
    <mergeCell ref="L12:M12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H24"/>
  <sheetViews>
    <sheetView rightToLeft="1" workbookViewId="0">
      <selection activeCell="I14" sqref="I14"/>
    </sheetView>
  </sheetViews>
  <sheetFormatPr defaultRowHeight="15"/>
  <cols>
    <col min="2" max="2" width="9.5703125" customWidth="1"/>
    <col min="4" max="4" width="12.7109375" bestFit="1" customWidth="1"/>
    <col min="7" max="7" width="16" bestFit="1" customWidth="1"/>
  </cols>
  <sheetData>
    <row r="1" spans="1:8" ht="54">
      <c r="A1" s="1" t="s">
        <v>4</v>
      </c>
      <c r="B1" s="1" t="s">
        <v>23</v>
      </c>
      <c r="C1" s="1" t="s">
        <v>32</v>
      </c>
      <c r="D1" s="1" t="s">
        <v>6</v>
      </c>
      <c r="E1" s="1" t="s">
        <v>7</v>
      </c>
      <c r="F1" s="1" t="s">
        <v>22</v>
      </c>
      <c r="G1" s="1" t="s">
        <v>25</v>
      </c>
      <c r="H1" s="16"/>
    </row>
    <row r="2" spans="1:8" ht="18">
      <c r="A2" s="23">
        <v>1</v>
      </c>
      <c r="B2" s="17">
        <v>330</v>
      </c>
      <c r="C2" s="3" t="s">
        <v>37</v>
      </c>
      <c r="D2" s="3">
        <v>617480</v>
      </c>
      <c r="E2" s="3">
        <v>180</v>
      </c>
      <c r="F2" s="3" t="s">
        <v>33</v>
      </c>
      <c r="G2" s="3">
        <f>E2*D2</f>
        <v>111146400</v>
      </c>
      <c r="H2" s="3"/>
    </row>
    <row r="3" spans="1:8" ht="18">
      <c r="A3" s="23">
        <v>2</v>
      </c>
      <c r="B3" s="17">
        <v>332</v>
      </c>
      <c r="C3" s="3" t="s">
        <v>37</v>
      </c>
      <c r="D3" s="3">
        <v>271140</v>
      </c>
      <c r="E3" s="3">
        <v>180</v>
      </c>
      <c r="F3" s="3" t="s">
        <v>33</v>
      </c>
      <c r="G3" s="3">
        <f t="shared" ref="G3:G22" si="0">E3*D3</f>
        <v>48805200</v>
      </c>
      <c r="H3" s="3"/>
    </row>
    <row r="4" spans="1:8" ht="18">
      <c r="A4" s="23">
        <v>3</v>
      </c>
      <c r="B4" s="17">
        <v>331</v>
      </c>
      <c r="C4" s="3" t="s">
        <v>37</v>
      </c>
      <c r="D4" s="3">
        <v>620080</v>
      </c>
      <c r="E4" s="3">
        <v>180</v>
      </c>
      <c r="F4" s="3" t="s">
        <v>33</v>
      </c>
      <c r="G4" s="3">
        <f t="shared" si="0"/>
        <v>111614400</v>
      </c>
      <c r="H4" s="3"/>
    </row>
    <row r="5" spans="1:8" ht="18">
      <c r="A5" s="23">
        <v>4</v>
      </c>
      <c r="B5" s="17">
        <v>324</v>
      </c>
      <c r="C5" s="3" t="s">
        <v>37</v>
      </c>
      <c r="D5" s="3">
        <v>401620</v>
      </c>
      <c r="E5" s="3">
        <v>180</v>
      </c>
      <c r="F5" s="3" t="s">
        <v>33</v>
      </c>
      <c r="G5" s="3">
        <f t="shared" si="0"/>
        <v>72291600</v>
      </c>
      <c r="H5" s="3"/>
    </row>
    <row r="6" spans="1:8" ht="18">
      <c r="A6" s="23">
        <v>5</v>
      </c>
      <c r="B6" s="17">
        <v>344</v>
      </c>
      <c r="C6" s="3" t="s">
        <v>37</v>
      </c>
      <c r="D6" s="3">
        <v>547830</v>
      </c>
      <c r="E6" s="3">
        <v>180</v>
      </c>
      <c r="F6" s="3" t="s">
        <v>33</v>
      </c>
      <c r="G6" s="3">
        <f t="shared" si="0"/>
        <v>98609400</v>
      </c>
      <c r="H6" s="3"/>
    </row>
    <row r="7" spans="1:8" ht="18">
      <c r="A7" s="23">
        <v>6</v>
      </c>
      <c r="B7" s="17">
        <v>342</v>
      </c>
      <c r="C7" s="3" t="s">
        <v>37</v>
      </c>
      <c r="D7" s="3">
        <v>629100</v>
      </c>
      <c r="E7" s="3">
        <v>180</v>
      </c>
      <c r="F7" s="3" t="s">
        <v>33</v>
      </c>
      <c r="G7" s="3">
        <f t="shared" si="0"/>
        <v>113238000</v>
      </c>
      <c r="H7" s="3"/>
    </row>
    <row r="8" spans="1:8" ht="18">
      <c r="A8" s="23">
        <v>7</v>
      </c>
      <c r="B8" s="17">
        <v>343</v>
      </c>
      <c r="C8" s="3" t="s">
        <v>37</v>
      </c>
      <c r="D8" s="3">
        <v>623700</v>
      </c>
      <c r="E8" s="3">
        <v>180</v>
      </c>
      <c r="F8" s="3" t="s">
        <v>33</v>
      </c>
      <c r="G8" s="3">
        <f t="shared" si="0"/>
        <v>112266000</v>
      </c>
      <c r="H8" s="3"/>
    </row>
    <row r="9" spans="1:8" ht="18">
      <c r="A9" s="23">
        <v>8</v>
      </c>
      <c r="B9" s="22" t="s">
        <v>39</v>
      </c>
      <c r="C9" s="3" t="s">
        <v>37</v>
      </c>
      <c r="D9" s="3">
        <v>615290</v>
      </c>
      <c r="E9" s="3">
        <v>180</v>
      </c>
      <c r="F9" s="3" t="s">
        <v>33</v>
      </c>
      <c r="G9" s="3">
        <f t="shared" si="0"/>
        <v>110752200</v>
      </c>
      <c r="H9" s="21"/>
    </row>
    <row r="10" spans="1:8" ht="18">
      <c r="A10" s="23">
        <v>9</v>
      </c>
      <c r="B10" s="17">
        <v>323</v>
      </c>
      <c r="C10" s="3" t="s">
        <v>37</v>
      </c>
      <c r="D10" s="3">
        <v>667470</v>
      </c>
      <c r="E10" s="3">
        <v>180</v>
      </c>
      <c r="F10" s="3" t="s">
        <v>33</v>
      </c>
      <c r="G10" s="3">
        <f t="shared" si="0"/>
        <v>120144600</v>
      </c>
    </row>
    <row r="11" spans="1:8" ht="18">
      <c r="A11" s="23">
        <v>10</v>
      </c>
      <c r="B11" s="17">
        <v>328</v>
      </c>
      <c r="C11" s="3" t="s">
        <v>37</v>
      </c>
      <c r="D11" s="3">
        <v>570890</v>
      </c>
      <c r="E11" s="3">
        <v>180</v>
      </c>
      <c r="F11" s="3" t="s">
        <v>33</v>
      </c>
      <c r="G11" s="3">
        <f t="shared" si="0"/>
        <v>102760200</v>
      </c>
    </row>
    <row r="12" spans="1:8" ht="18">
      <c r="A12" s="23">
        <v>11</v>
      </c>
      <c r="B12" s="17">
        <v>325</v>
      </c>
      <c r="C12" s="3" t="s">
        <v>37</v>
      </c>
      <c r="D12" s="3">
        <v>619420</v>
      </c>
      <c r="E12" s="3">
        <v>180</v>
      </c>
      <c r="F12" s="3" t="s">
        <v>33</v>
      </c>
      <c r="G12" s="3">
        <f t="shared" si="0"/>
        <v>111495600</v>
      </c>
    </row>
    <row r="13" spans="1:8" ht="18">
      <c r="A13" s="23">
        <v>12</v>
      </c>
      <c r="B13" s="19">
        <v>346</v>
      </c>
      <c r="C13" s="3" t="s">
        <v>37</v>
      </c>
      <c r="D13" s="3">
        <v>24940</v>
      </c>
      <c r="E13" s="3">
        <v>180</v>
      </c>
      <c r="F13" s="3" t="s">
        <v>38</v>
      </c>
      <c r="G13" s="3">
        <f t="shared" si="0"/>
        <v>4489200</v>
      </c>
    </row>
    <row r="14" spans="1:8" ht="18">
      <c r="A14" s="23">
        <v>13</v>
      </c>
      <c r="B14" s="19">
        <v>360</v>
      </c>
      <c r="C14" s="3" t="s">
        <v>37</v>
      </c>
      <c r="D14" s="3">
        <v>627580</v>
      </c>
      <c r="E14" s="3">
        <v>180</v>
      </c>
      <c r="F14" s="3" t="s">
        <v>38</v>
      </c>
      <c r="G14" s="3">
        <f t="shared" si="0"/>
        <v>112964400</v>
      </c>
    </row>
    <row r="15" spans="1:8" ht="18">
      <c r="A15" s="23">
        <v>14</v>
      </c>
      <c r="B15" s="19">
        <v>361</v>
      </c>
      <c r="C15" s="3" t="s">
        <v>37</v>
      </c>
      <c r="D15" s="3">
        <v>642080</v>
      </c>
      <c r="E15" s="3">
        <v>180</v>
      </c>
      <c r="F15" s="3" t="s">
        <v>38</v>
      </c>
      <c r="G15" s="3">
        <f t="shared" si="0"/>
        <v>115574400</v>
      </c>
    </row>
    <row r="16" spans="1:8" ht="18">
      <c r="A16" s="23">
        <v>15</v>
      </c>
      <c r="B16" s="19">
        <v>362</v>
      </c>
      <c r="C16" s="3" t="s">
        <v>37</v>
      </c>
      <c r="D16" s="3">
        <v>633600</v>
      </c>
      <c r="E16" s="3">
        <v>180</v>
      </c>
      <c r="F16" s="3" t="s">
        <v>38</v>
      </c>
      <c r="G16" s="3">
        <f t="shared" si="0"/>
        <v>114048000</v>
      </c>
    </row>
    <row r="17" spans="1:7" ht="18">
      <c r="A17" s="23">
        <v>16</v>
      </c>
      <c r="B17" s="19">
        <v>363</v>
      </c>
      <c r="C17" s="3" t="s">
        <v>37</v>
      </c>
      <c r="D17" s="3">
        <v>395150</v>
      </c>
      <c r="E17" s="3">
        <v>180</v>
      </c>
      <c r="F17" s="3" t="s">
        <v>38</v>
      </c>
      <c r="G17" s="3">
        <f t="shared" si="0"/>
        <v>71127000</v>
      </c>
    </row>
    <row r="18" spans="1:7" ht="18">
      <c r="A18" s="23">
        <v>17</v>
      </c>
      <c r="B18" s="19">
        <v>364</v>
      </c>
      <c r="C18" s="3" t="s">
        <v>37</v>
      </c>
      <c r="D18" s="3">
        <v>641870</v>
      </c>
      <c r="E18" s="3">
        <v>180</v>
      </c>
      <c r="F18" s="3" t="s">
        <v>38</v>
      </c>
      <c r="G18" s="3">
        <f t="shared" si="0"/>
        <v>115536600</v>
      </c>
    </row>
    <row r="19" spans="1:7" ht="18">
      <c r="A19" s="23">
        <v>18</v>
      </c>
      <c r="B19" s="19">
        <v>349</v>
      </c>
      <c r="C19" s="3" t="s">
        <v>37</v>
      </c>
      <c r="D19" s="3">
        <v>80730</v>
      </c>
      <c r="E19" s="3">
        <v>180</v>
      </c>
      <c r="F19" s="3" t="s">
        <v>38</v>
      </c>
      <c r="G19" s="3">
        <f t="shared" si="0"/>
        <v>14531400</v>
      </c>
    </row>
    <row r="20" spans="1:7" ht="18">
      <c r="A20" s="23">
        <v>19</v>
      </c>
      <c r="B20" s="19">
        <v>347</v>
      </c>
      <c r="C20" s="3" t="s">
        <v>37</v>
      </c>
      <c r="D20" s="3">
        <v>622270</v>
      </c>
      <c r="E20" s="3">
        <v>180</v>
      </c>
      <c r="F20" s="3" t="s">
        <v>38</v>
      </c>
      <c r="G20" s="3">
        <f t="shared" si="0"/>
        <v>112008600</v>
      </c>
    </row>
    <row r="21" spans="1:7" ht="18">
      <c r="A21" s="23">
        <v>20</v>
      </c>
      <c r="B21" s="19">
        <v>348</v>
      </c>
      <c r="C21" s="3" t="s">
        <v>37</v>
      </c>
      <c r="D21" s="3">
        <v>703560</v>
      </c>
      <c r="E21" s="3">
        <v>180</v>
      </c>
      <c r="F21" s="3" t="s">
        <v>38</v>
      </c>
      <c r="G21" s="3">
        <f t="shared" si="0"/>
        <v>126640800</v>
      </c>
    </row>
    <row r="22" spans="1:7" ht="18">
      <c r="A22" s="23">
        <v>21</v>
      </c>
      <c r="B22" s="19">
        <v>365</v>
      </c>
      <c r="C22" s="3" t="s">
        <v>37</v>
      </c>
      <c r="D22" s="3">
        <v>358160</v>
      </c>
      <c r="E22" s="3">
        <v>180</v>
      </c>
      <c r="F22" s="3" t="s">
        <v>38</v>
      </c>
      <c r="G22" s="3">
        <f t="shared" si="0"/>
        <v>64468800</v>
      </c>
    </row>
    <row r="23" spans="1:7" ht="18.75">
      <c r="A23" s="181" t="s">
        <v>34</v>
      </c>
      <c r="B23" s="182"/>
      <c r="C23" s="183"/>
      <c r="D23" s="5">
        <f>SUM(D2:D22)</f>
        <v>10913960</v>
      </c>
      <c r="E23" s="5"/>
      <c r="F23" s="5"/>
      <c r="G23" s="5">
        <f>SUM(G2:G22)</f>
        <v>1964512800</v>
      </c>
    </row>
    <row r="24" spans="1:7" ht="18">
      <c r="D24" s="20"/>
    </row>
  </sheetData>
  <mergeCells count="1">
    <mergeCell ref="A23:C23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گزارش روزانه (2)</vt:lpstr>
      <vt:lpstr>گزارش روزانه</vt:lpstr>
      <vt:lpstr>کمیسیون 810</vt:lpstr>
      <vt:lpstr>حمل تا تاریخ 950730</vt:lpstr>
      <vt:lpstr>حمل تا تاریخ 95.03.31</vt:lpstr>
      <vt:lpstr>Sheet3</vt:lpstr>
      <vt:lpstr>'کمیسیون 810'!Print_Titles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M.Najafi</dc:creator>
  <cp:lastModifiedBy>khosrojerdi</cp:lastModifiedBy>
  <cp:lastPrinted>2017-07-09T08:38:40Z</cp:lastPrinted>
  <dcterms:created xsi:type="dcterms:W3CDTF">2015-03-15T11:01:13Z</dcterms:created>
  <dcterms:modified xsi:type="dcterms:W3CDTF">2017-10-14T12:37:34Z</dcterms:modified>
</cp:coreProperties>
</file>