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shahlaei\Desktop\علی پور\قاسمی\"/>
    </mc:Choice>
  </mc:AlternateContent>
  <xr:revisionPtr revIDLastSave="0" documentId="13_ncr:1_{29EA3958-63B6-4CEE-9BAF-72810CCD0E32}" xr6:coauthVersionLast="47" xr6:coauthVersionMax="47" xr10:uidLastSave="{00000000-0000-0000-0000-000000000000}"/>
  <bookViews>
    <workbookView xWindow="-120" yWindow="-120" windowWidth="29040" windowHeight="15720" activeTab="3" xr2:uid="{B02C165C-6F4F-445D-92BD-842412A2CA69}"/>
  </bookViews>
  <sheets>
    <sheet name="سنوات" sheetId="1" r:id="rId1"/>
    <sheet name="مرخصی" sheetId="2" r:id="rId2"/>
    <sheet name="عیدی" sheetId="3" r:id="rId3"/>
    <sheet name="کار برگ حقوق و دستمزد 12 ماهه" sheetId="4" r:id="rId4"/>
    <sheet name="سنوات 1404" sheetId="5" r:id="rId5"/>
    <sheet name="مرخصی 1404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6" l="1"/>
  <c r="B13" i="6"/>
  <c r="P16" i="5" l="1"/>
  <c r="K16" i="6"/>
  <c r="L16" i="6" s="1"/>
  <c r="L15" i="6"/>
  <c r="B16" i="6"/>
  <c r="B12" i="6"/>
  <c r="L12" i="6" s="1"/>
  <c r="B4" i="6"/>
  <c r="L4" i="6" s="1"/>
  <c r="L5" i="6"/>
  <c r="L6" i="6"/>
  <c r="L7" i="6"/>
  <c r="L8" i="6"/>
  <c r="L9" i="6"/>
  <c r="L10" i="6"/>
  <c r="L11" i="6"/>
  <c r="L13" i="6"/>
  <c r="L14" i="6"/>
  <c r="L17" i="6"/>
  <c r="I18" i="6"/>
  <c r="H18" i="6"/>
  <c r="G18" i="6"/>
  <c r="F18" i="6"/>
  <c r="E18" i="6"/>
  <c r="D18" i="6"/>
  <c r="C18" i="6"/>
  <c r="K17" i="6"/>
  <c r="K15" i="6"/>
  <c r="K14" i="6"/>
  <c r="K13" i="6"/>
  <c r="K12" i="6"/>
  <c r="K11" i="6"/>
  <c r="K10" i="6"/>
  <c r="K9" i="6"/>
  <c r="K8" i="6"/>
  <c r="K7" i="6"/>
  <c r="K6" i="6"/>
  <c r="J5" i="6"/>
  <c r="K5" i="6" s="1"/>
  <c r="K4" i="6"/>
  <c r="K17" i="5"/>
  <c r="N17" i="5" s="1"/>
  <c r="P17" i="5" s="1"/>
  <c r="K10" i="5"/>
  <c r="K11" i="5"/>
  <c r="N11" i="5" s="1"/>
  <c r="K12" i="5"/>
  <c r="K13" i="5"/>
  <c r="N13" i="5" s="1"/>
  <c r="K14" i="5"/>
  <c r="N14" i="5" s="1"/>
  <c r="P14" i="5" s="1"/>
  <c r="K15" i="5"/>
  <c r="N15" i="5" s="1"/>
  <c r="K16" i="5"/>
  <c r="N16" i="5" s="1"/>
  <c r="M16" i="5" s="1"/>
  <c r="D18" i="5"/>
  <c r="E18" i="5"/>
  <c r="F18" i="5"/>
  <c r="G18" i="5"/>
  <c r="H18" i="5"/>
  <c r="I18" i="5"/>
  <c r="L18" i="5"/>
  <c r="C18" i="5"/>
  <c r="N12" i="5"/>
  <c r="J5" i="5"/>
  <c r="J18" i="5" s="1"/>
  <c r="K6" i="5"/>
  <c r="K7" i="5"/>
  <c r="N7" i="5" s="1"/>
  <c r="M7" i="5" s="1"/>
  <c r="K8" i="5"/>
  <c r="N8" i="5" s="1"/>
  <c r="M8" i="5" s="1"/>
  <c r="K9" i="5"/>
  <c r="N9" i="5" s="1"/>
  <c r="M9" i="5" s="1"/>
  <c r="K4" i="5"/>
  <c r="L18" i="6" l="1"/>
  <c r="K18" i="6"/>
  <c r="J18" i="6"/>
  <c r="P13" i="5"/>
  <c r="M13" i="5"/>
  <c r="M14" i="5"/>
  <c r="M17" i="5"/>
  <c r="M15" i="5"/>
  <c r="P15" i="5"/>
  <c r="N10" i="5"/>
  <c r="O10" i="5" s="1"/>
  <c r="M12" i="5"/>
  <c r="O11" i="5"/>
  <c r="P11" i="5" s="1"/>
  <c r="M11" i="5"/>
  <c r="O12" i="5"/>
  <c r="P12" i="5" s="1"/>
  <c r="K5" i="5"/>
  <c r="K18" i="5" s="1"/>
  <c r="P9" i="5"/>
  <c r="P8" i="5"/>
  <c r="P7" i="5"/>
  <c r="N4" i="5"/>
  <c r="N6" i="5"/>
  <c r="P6" i="5" s="1"/>
  <c r="P10" i="5" l="1"/>
  <c r="M10" i="5"/>
  <c r="N5" i="5"/>
  <c r="M5" i="5" s="1"/>
  <c r="M4" i="5"/>
  <c r="O4" i="5"/>
  <c r="O18" i="5" s="1"/>
  <c r="M6" i="5"/>
  <c r="M18" i="5" l="1"/>
  <c r="N18" i="5"/>
  <c r="P5" i="5"/>
  <c r="P4" i="5"/>
  <c r="P18" i="5" l="1"/>
  <c r="C16" i="1" l="1"/>
  <c r="C15" i="1"/>
  <c r="C14" i="1"/>
  <c r="O16" i="4"/>
  <c r="N16" i="4"/>
  <c r="L16" i="4"/>
  <c r="I16" i="4"/>
  <c r="H16" i="4"/>
  <c r="C16" i="4"/>
  <c r="B16" i="4"/>
  <c r="P15" i="4"/>
  <c r="Q15" i="4" s="1"/>
  <c r="M15" i="4"/>
  <c r="S14" i="4"/>
  <c r="S16" i="4" s="1"/>
  <c r="R14" i="4"/>
  <c r="R16" i="4" s="1"/>
  <c r="P14" i="4"/>
  <c r="O14" i="4"/>
  <c r="N14" i="4"/>
  <c r="L14" i="4"/>
  <c r="K14" i="4"/>
  <c r="J14" i="4"/>
  <c r="J16" i="4" s="1"/>
  <c r="I14" i="4"/>
  <c r="H14" i="4"/>
  <c r="G14" i="4"/>
  <c r="G16" i="4" s="1"/>
  <c r="F14" i="4"/>
  <c r="F16" i="4" s="1"/>
  <c r="E14" i="4"/>
  <c r="E16" i="4" s="1"/>
  <c r="D14" i="4"/>
  <c r="D16" i="4" s="1"/>
  <c r="C14" i="4"/>
  <c r="B14" i="4"/>
  <c r="T13" i="4"/>
  <c r="Q13" i="4"/>
  <c r="M13" i="4"/>
  <c r="Q12" i="4"/>
  <c r="M12" i="4"/>
  <c r="T12" i="4" s="1"/>
  <c r="Q11" i="4"/>
  <c r="T11" i="4" s="1"/>
  <c r="M11" i="4"/>
  <c r="Q10" i="4"/>
  <c r="M10" i="4"/>
  <c r="T10" i="4" s="1"/>
  <c r="Q9" i="4"/>
  <c r="M9" i="4"/>
  <c r="T9" i="4" s="1"/>
  <c r="Q8" i="4"/>
  <c r="M8" i="4"/>
  <c r="T8" i="4" s="1"/>
  <c r="Q7" i="4"/>
  <c r="T7" i="4" s="1"/>
  <c r="M7" i="4"/>
  <c r="Q6" i="4"/>
  <c r="M6" i="4"/>
  <c r="T6" i="4" s="1"/>
  <c r="Q5" i="4"/>
  <c r="M5" i="4"/>
  <c r="T5" i="4" s="1"/>
  <c r="Q4" i="4"/>
  <c r="Q14" i="4" s="1"/>
  <c r="Q16" i="4" s="1"/>
  <c r="M4" i="4"/>
  <c r="T4" i="4" s="1"/>
  <c r="K9" i="3"/>
  <c r="J9" i="3"/>
  <c r="I9" i="3"/>
  <c r="H9" i="3"/>
  <c r="G9" i="3"/>
  <c r="F9" i="3"/>
  <c r="E9" i="3"/>
  <c r="D9" i="3"/>
  <c r="C9" i="3"/>
  <c r="B9" i="3"/>
  <c r="F9" i="2"/>
  <c r="E9" i="2"/>
  <c r="D9" i="2"/>
  <c r="M14" i="4" l="1"/>
  <c r="P16" i="4"/>
  <c r="M16" i="4" l="1"/>
  <c r="T14" i="4"/>
  <c r="T16" i="4" s="1"/>
</calcChain>
</file>

<file path=xl/sharedStrings.xml><?xml version="1.0" encoding="utf-8"?>
<sst xmlns="http://schemas.openxmlformats.org/spreadsheetml/2006/main" count="156" uniqueCount="90">
  <si>
    <t>نام و نام خانوادگي</t>
  </si>
  <si>
    <t>روزهاي ذخيره سنوات</t>
  </si>
  <si>
    <t>مبناي ذخيره سنوات</t>
  </si>
  <si>
    <t>ذخيره سنوات ابتداي دوره</t>
  </si>
  <si>
    <t>ذخيره سنوات طي دوره</t>
  </si>
  <si>
    <t>ذخيره سنوات</t>
  </si>
  <si>
    <t>شهلائي احمد</t>
  </si>
  <si>
    <t>همتي  ولي اله</t>
  </si>
  <si>
    <t>پارساي مرتاض  معصومه</t>
  </si>
  <si>
    <t>داودي حامد</t>
  </si>
  <si>
    <t>فرج نژاد مصطفي</t>
  </si>
  <si>
    <t>كلهر علي</t>
  </si>
  <si>
    <t>شامحمدي مريم</t>
  </si>
  <si>
    <t>جمع</t>
  </si>
  <si>
    <t>مانده مرخصی</t>
  </si>
  <si>
    <t>مقدار بازخريد</t>
  </si>
  <si>
    <t>مبناي بازخريد مرخصي</t>
  </si>
  <si>
    <t>مزاياي مرخصي</t>
  </si>
  <si>
    <t>قابل پرداخت بازخريد مرخصي</t>
  </si>
  <si>
    <t>023:02:20</t>
  </si>
  <si>
    <t>025:00:00</t>
  </si>
  <si>
    <t>020:00:00</t>
  </si>
  <si>
    <t>022:00:00</t>
  </si>
  <si>
    <t>008:04:00</t>
  </si>
  <si>
    <t>006:02:27</t>
  </si>
  <si>
    <t>003:01:03</t>
  </si>
  <si>
    <t>حقوق پایه</t>
  </si>
  <si>
    <t>روزهاي عيدي</t>
  </si>
  <si>
    <t>مبناي عيدي</t>
  </si>
  <si>
    <t>سقف عيدي</t>
  </si>
  <si>
    <t>ماخذ عيدي</t>
  </si>
  <si>
    <t>مزاياي عيدي</t>
  </si>
  <si>
    <t>معافيت مالياتي عيدي</t>
  </si>
  <si>
    <t>مشمول ماليات عيدي</t>
  </si>
  <si>
    <t>ماليات عيدي</t>
  </si>
  <si>
    <t>خالص عيدي</t>
  </si>
  <si>
    <t>ماه</t>
  </si>
  <si>
    <t xml:space="preserve"> حقوق پايه</t>
  </si>
  <si>
    <t xml:space="preserve"> بن كارگري</t>
  </si>
  <si>
    <t xml:space="preserve"> حق مسكن</t>
  </si>
  <si>
    <t xml:space="preserve"> حق اولاد</t>
  </si>
  <si>
    <t xml:space="preserve"> اضافه كاري</t>
  </si>
  <si>
    <t xml:space="preserve"> اياب و ذهاب</t>
  </si>
  <si>
    <t xml:space="preserve"> حق غذا</t>
  </si>
  <si>
    <t xml:space="preserve"> حق جذب</t>
  </si>
  <si>
    <t xml:space="preserve"> حق مسئوليت</t>
  </si>
  <si>
    <t xml:space="preserve"> حق الزحمه</t>
  </si>
  <si>
    <t xml:space="preserve"> حق تاهل</t>
  </si>
  <si>
    <t xml:space="preserve"> جمع حقوق و مزایا</t>
  </si>
  <si>
    <t xml:space="preserve"> بيمه تامين اجتماعي سهم كارمند</t>
  </si>
  <si>
    <t xml:space="preserve"> مساعده</t>
  </si>
  <si>
    <t xml:space="preserve"> ماليات</t>
  </si>
  <si>
    <t xml:space="preserve"> جمع کسورات</t>
  </si>
  <si>
    <t xml:space="preserve"> بيمه تامين اجتماعي سهم كارفرما</t>
  </si>
  <si>
    <t xml:space="preserve"> بيمه بيكاري</t>
  </si>
  <si>
    <t xml:space="preserve"> خالص پرداختي</t>
  </si>
  <si>
    <t>خرداد</t>
  </si>
  <si>
    <t>تیر</t>
  </si>
  <si>
    <t>مرداد</t>
  </si>
  <si>
    <t>شهریور</t>
  </si>
  <si>
    <t>مهر</t>
  </si>
  <si>
    <t>آبان</t>
  </si>
  <si>
    <t>آذر</t>
  </si>
  <si>
    <t>دی</t>
  </si>
  <si>
    <t>بهمن</t>
  </si>
  <si>
    <t>اسفند</t>
  </si>
  <si>
    <t>سیتم حسابداری</t>
  </si>
  <si>
    <t>مغایریت</t>
  </si>
  <si>
    <t>پایه سنواتی</t>
  </si>
  <si>
    <t>حق جذب</t>
  </si>
  <si>
    <t>حق مسئولیت</t>
  </si>
  <si>
    <t>بن کارگری</t>
  </si>
  <si>
    <t>مسکن</t>
  </si>
  <si>
    <t>حق تاهل</t>
  </si>
  <si>
    <t>حق اولاد</t>
  </si>
  <si>
    <t>مبنای ذخیره سنوات</t>
  </si>
  <si>
    <t>سنوات پرداخت شده</t>
  </si>
  <si>
    <t>مانده ذخیره سنوات</t>
  </si>
  <si>
    <t>رحمانی افسانه</t>
  </si>
  <si>
    <t>سایبان ندامانی ساجده</t>
  </si>
  <si>
    <t>زندآریا امیر</t>
  </si>
  <si>
    <t>مبشری نسرین</t>
  </si>
  <si>
    <t>قاسمی محمد</t>
  </si>
  <si>
    <t>خورشیدی سید مهدی</t>
  </si>
  <si>
    <t>قدیانلو محمدرضا</t>
  </si>
  <si>
    <t>گزارش ذخیره سنوات سال 1404</t>
  </si>
  <si>
    <t>شرکت راهبر بازرگانی نسیم بهاران قشم</t>
  </si>
  <si>
    <t>مبنای ذخیره مرخصی</t>
  </si>
  <si>
    <t xml:space="preserve">ذخيره مرخصی </t>
  </si>
  <si>
    <t>گزارش ذخیره مرخصی 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</si>
</sst>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4"/>
      <color indexed="8"/>
      <name val="B Nazanin"/>
      <charset val="178"/>
    </font>
    <font>
      <b/>
      <sz val="14"/>
      <color indexed="8"/>
      <name val="B Nazanin"/>
      <charset val="178"/>
    </font>
    <font>
      <b/>
      <u/>
      <sz val="16"/>
      <color indexed="8"/>
      <name val="B Nazanin"/>
      <charset val="178"/>
    </font>
    <font>
      <sz val="16"/>
      <color indexed="8"/>
      <name val="B Nazanin"/>
      <charset val="17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</cellStyleXfs>
  <cellXfs count="146">
    <xf numFmtId="0" fontId="0" fillId="0" borderId="0" xfId="0"/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4" fontId="19" fillId="0" borderId="15" xfId="0" applyNumberFormat="1" applyFont="1" applyBorder="1" applyAlignment="1">
      <alignment horizontal="center" vertical="center"/>
    </xf>
    <xf numFmtId="4" fontId="19" fillId="0" borderId="16" xfId="0" applyNumberFormat="1" applyFont="1" applyBorder="1" applyAlignment="1">
      <alignment horizontal="center" vertical="center"/>
    </xf>
    <xf numFmtId="4" fontId="19" fillId="0" borderId="17" xfId="0" applyNumberFormat="1" applyFont="1" applyBorder="1" applyAlignment="1">
      <alignment horizontal="center" vertical="center"/>
    </xf>
    <xf numFmtId="4" fontId="19" fillId="0" borderId="14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4" fontId="19" fillId="0" borderId="19" xfId="0" applyNumberFormat="1" applyFont="1" applyBorder="1" applyAlignment="1">
      <alignment horizontal="center" vertical="center"/>
    </xf>
    <xf numFmtId="4" fontId="19" fillId="0" borderId="20" xfId="0" applyNumberFormat="1" applyFont="1" applyBorder="1" applyAlignment="1">
      <alignment horizontal="center" vertical="center"/>
    </xf>
    <xf numFmtId="4" fontId="19" fillId="0" borderId="21" xfId="0" applyNumberFormat="1" applyFont="1" applyBorder="1" applyAlignment="1">
      <alignment horizontal="center" vertical="center"/>
    </xf>
    <xf numFmtId="4" fontId="19" fillId="0" borderId="18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4" fontId="19" fillId="0" borderId="23" xfId="0" applyNumberFormat="1" applyFont="1" applyBorder="1" applyAlignment="1">
      <alignment horizontal="center" vertical="center"/>
    </xf>
    <xf numFmtId="4" fontId="19" fillId="0" borderId="24" xfId="0" applyNumberFormat="1" applyFont="1" applyBorder="1" applyAlignment="1">
      <alignment horizontal="center" vertical="center"/>
    </xf>
    <xf numFmtId="4" fontId="19" fillId="0" borderId="25" xfId="0" applyNumberFormat="1" applyFont="1" applyBorder="1" applyAlignment="1">
      <alignment horizontal="center" vertical="center"/>
    </xf>
    <xf numFmtId="4" fontId="19" fillId="0" borderId="22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9" fillId="0" borderId="13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/>
    </xf>
    <xf numFmtId="0" fontId="19" fillId="0" borderId="0" xfId="44" applyFont="1" applyFill="1" applyAlignment="1">
      <alignment horizontal="center" vertical="center" readingOrder="1"/>
    </xf>
    <xf numFmtId="0" fontId="19" fillId="0" borderId="10" xfId="44" applyFont="1" applyFill="1" applyBorder="1" applyAlignment="1">
      <alignment horizontal="center" vertical="center" readingOrder="1"/>
    </xf>
    <xf numFmtId="0" fontId="19" fillId="0" borderId="11" xfId="44" applyFont="1" applyFill="1" applyBorder="1" applyAlignment="1">
      <alignment horizontal="center" vertical="center" readingOrder="1"/>
    </xf>
    <xf numFmtId="0" fontId="19" fillId="0" borderId="12" xfId="44" applyFont="1" applyFill="1" applyBorder="1" applyAlignment="1">
      <alignment horizontal="center" vertical="center" readingOrder="1"/>
    </xf>
    <xf numFmtId="0" fontId="19" fillId="0" borderId="13" xfId="44" applyFont="1" applyFill="1" applyBorder="1" applyAlignment="1">
      <alignment horizontal="center" vertical="center" readingOrder="1"/>
    </xf>
    <xf numFmtId="0" fontId="19" fillId="0" borderId="10" xfId="44" applyFont="1" applyFill="1" applyBorder="1" applyAlignment="1">
      <alignment horizontal="center" vertical="center" wrapText="1" readingOrder="1"/>
    </xf>
    <xf numFmtId="0" fontId="19" fillId="0" borderId="14" xfId="44" applyFont="1" applyFill="1" applyBorder="1" applyAlignment="1">
      <alignment horizontal="center" vertical="center" readingOrder="1"/>
    </xf>
    <xf numFmtId="0" fontId="19" fillId="0" borderId="15" xfId="44" applyFont="1" applyFill="1" applyBorder="1" applyAlignment="1">
      <alignment horizontal="center" vertical="center" readingOrder="1"/>
    </xf>
    <xf numFmtId="0" fontId="19" fillId="0" borderId="16" xfId="44" applyFont="1" applyFill="1" applyBorder="1" applyAlignment="1">
      <alignment horizontal="center" vertical="center" readingOrder="1"/>
    </xf>
    <xf numFmtId="4" fontId="19" fillId="0" borderId="16" xfId="44" applyNumberFormat="1" applyFont="1" applyFill="1" applyBorder="1" applyAlignment="1">
      <alignment horizontal="center" vertical="center" readingOrder="1"/>
    </xf>
    <xf numFmtId="4" fontId="19" fillId="0" borderId="17" xfId="44" applyNumberFormat="1" applyFont="1" applyFill="1" applyBorder="1" applyAlignment="1">
      <alignment horizontal="center" vertical="center" readingOrder="1"/>
    </xf>
    <xf numFmtId="4" fontId="19" fillId="0" borderId="14" xfId="44" applyNumberFormat="1" applyFont="1" applyFill="1" applyBorder="1" applyAlignment="1">
      <alignment horizontal="center" vertical="center" readingOrder="1"/>
    </xf>
    <xf numFmtId="0" fontId="19" fillId="0" borderId="18" xfId="44" applyFont="1" applyFill="1" applyBorder="1" applyAlignment="1">
      <alignment horizontal="center" vertical="center" readingOrder="1"/>
    </xf>
    <xf numFmtId="0" fontId="19" fillId="0" borderId="19" xfId="44" applyFont="1" applyFill="1" applyBorder="1" applyAlignment="1">
      <alignment horizontal="center" vertical="center" readingOrder="1"/>
    </xf>
    <xf numFmtId="0" fontId="19" fillId="0" borderId="20" xfId="44" applyFont="1" applyFill="1" applyBorder="1" applyAlignment="1">
      <alignment horizontal="center" vertical="center" readingOrder="1"/>
    </xf>
    <xf numFmtId="4" fontId="19" fillId="0" borderId="20" xfId="44" applyNumberFormat="1" applyFont="1" applyFill="1" applyBorder="1" applyAlignment="1">
      <alignment horizontal="center" vertical="center" readingOrder="1"/>
    </xf>
    <xf numFmtId="4" fontId="19" fillId="0" borderId="21" xfId="44" applyNumberFormat="1" applyFont="1" applyFill="1" applyBorder="1" applyAlignment="1">
      <alignment horizontal="center" vertical="center" readingOrder="1"/>
    </xf>
    <xf numFmtId="4" fontId="19" fillId="0" borderId="18" xfId="44" applyNumberFormat="1" applyFont="1" applyFill="1" applyBorder="1" applyAlignment="1">
      <alignment horizontal="center" vertical="center" readingOrder="1"/>
    </xf>
    <xf numFmtId="0" fontId="19" fillId="0" borderId="26" xfId="44" applyFont="1" applyFill="1" applyBorder="1" applyAlignment="1">
      <alignment horizontal="center" vertical="center" readingOrder="1"/>
    </xf>
    <xf numFmtId="0" fontId="19" fillId="0" borderId="23" xfId="44" applyFont="1" applyFill="1" applyBorder="1" applyAlignment="1">
      <alignment horizontal="center" vertical="center" readingOrder="1"/>
    </xf>
    <xf numFmtId="0" fontId="19" fillId="0" borderId="24" xfId="44" applyFont="1" applyFill="1" applyBorder="1" applyAlignment="1">
      <alignment horizontal="center" vertical="center" readingOrder="1"/>
    </xf>
    <xf numFmtId="4" fontId="19" fillId="0" borderId="24" xfId="44" applyNumberFormat="1" applyFont="1" applyFill="1" applyBorder="1" applyAlignment="1">
      <alignment horizontal="center" vertical="center" readingOrder="1"/>
    </xf>
    <xf numFmtId="4" fontId="19" fillId="0" borderId="25" xfId="44" applyNumberFormat="1" applyFont="1" applyFill="1" applyBorder="1" applyAlignment="1">
      <alignment horizontal="center" vertical="center" readingOrder="1"/>
    </xf>
    <xf numFmtId="4" fontId="19" fillId="0" borderId="22" xfId="44" applyNumberFormat="1" applyFont="1" applyFill="1" applyBorder="1" applyAlignment="1">
      <alignment horizontal="center" vertical="center" readingOrder="1"/>
    </xf>
    <xf numFmtId="4" fontId="19" fillId="0" borderId="12" xfId="44" applyNumberFormat="1" applyFont="1" applyFill="1" applyBorder="1" applyAlignment="1">
      <alignment horizontal="center" vertical="center" readingOrder="1"/>
    </xf>
    <xf numFmtId="0" fontId="19" fillId="0" borderId="0" xfId="43" applyFont="1" applyFill="1" applyAlignment="1">
      <alignment horizontal="center" vertical="center"/>
    </xf>
    <xf numFmtId="0" fontId="19" fillId="0" borderId="10" xfId="43" applyFont="1" applyFill="1" applyBorder="1" applyAlignment="1">
      <alignment horizontal="center" vertical="center"/>
    </xf>
    <xf numFmtId="0" fontId="19" fillId="0" borderId="11" xfId="43" applyFont="1" applyFill="1" applyBorder="1" applyAlignment="1">
      <alignment horizontal="center" vertical="center"/>
    </xf>
    <xf numFmtId="0" fontId="19" fillId="0" borderId="12" xfId="43" applyFont="1" applyFill="1" applyBorder="1" applyAlignment="1">
      <alignment horizontal="center" vertical="center"/>
    </xf>
    <xf numFmtId="0" fontId="19" fillId="0" borderId="30" xfId="43" applyFont="1" applyFill="1" applyBorder="1" applyAlignment="1">
      <alignment horizontal="center" vertical="center"/>
    </xf>
    <xf numFmtId="0" fontId="19" fillId="0" borderId="14" xfId="43" applyFont="1" applyFill="1" applyBorder="1" applyAlignment="1">
      <alignment horizontal="center" vertical="center"/>
    </xf>
    <xf numFmtId="164" fontId="19" fillId="0" borderId="15" xfId="1" applyNumberFormat="1" applyFont="1" applyFill="1" applyBorder="1" applyAlignment="1">
      <alignment horizontal="center" vertical="center"/>
    </xf>
    <xf numFmtId="164" fontId="19" fillId="0" borderId="16" xfId="1" applyNumberFormat="1" applyFont="1" applyFill="1" applyBorder="1" applyAlignment="1">
      <alignment horizontal="center" vertical="center"/>
    </xf>
    <xf numFmtId="164" fontId="19" fillId="0" borderId="31" xfId="1" applyNumberFormat="1" applyFont="1" applyFill="1" applyBorder="1" applyAlignment="1">
      <alignment horizontal="center" vertical="center"/>
    </xf>
    <xf numFmtId="0" fontId="19" fillId="0" borderId="18" xfId="43" applyFont="1" applyFill="1" applyBorder="1" applyAlignment="1">
      <alignment horizontal="center" vertical="center"/>
    </xf>
    <xf numFmtId="164" fontId="19" fillId="0" borderId="19" xfId="1" applyNumberFormat="1" applyFont="1" applyFill="1" applyBorder="1" applyAlignment="1">
      <alignment horizontal="center" vertical="center"/>
    </xf>
    <xf numFmtId="164" fontId="19" fillId="0" borderId="20" xfId="1" applyNumberFormat="1" applyFont="1" applyFill="1" applyBorder="1" applyAlignment="1">
      <alignment horizontal="center" vertical="center"/>
    </xf>
    <xf numFmtId="164" fontId="19" fillId="0" borderId="32" xfId="1" applyNumberFormat="1" applyFont="1" applyFill="1" applyBorder="1" applyAlignment="1">
      <alignment horizontal="center" vertical="center"/>
    </xf>
    <xf numFmtId="0" fontId="19" fillId="0" borderId="22" xfId="43" applyFont="1" applyFill="1" applyBorder="1" applyAlignment="1">
      <alignment horizontal="center" vertical="center"/>
    </xf>
    <xf numFmtId="164" fontId="19" fillId="0" borderId="23" xfId="1" applyNumberFormat="1" applyFont="1" applyFill="1" applyBorder="1" applyAlignment="1">
      <alignment horizontal="center" vertical="center"/>
    </xf>
    <xf numFmtId="164" fontId="19" fillId="0" borderId="24" xfId="1" applyNumberFormat="1" applyFont="1" applyFill="1" applyBorder="1" applyAlignment="1">
      <alignment horizontal="center" vertical="center"/>
    </xf>
    <xf numFmtId="164" fontId="19" fillId="0" borderId="33" xfId="1" applyNumberFormat="1" applyFont="1" applyFill="1" applyBorder="1" applyAlignment="1">
      <alignment horizontal="center" vertical="center"/>
    </xf>
    <xf numFmtId="164" fontId="19" fillId="0" borderId="11" xfId="1" applyNumberFormat="1" applyFont="1" applyFill="1" applyBorder="1" applyAlignment="1">
      <alignment horizontal="center" vertical="center"/>
    </xf>
    <xf numFmtId="164" fontId="19" fillId="0" borderId="12" xfId="1" applyNumberFormat="1" applyFont="1" applyFill="1" applyBorder="1" applyAlignment="1">
      <alignment horizontal="center" vertical="center"/>
    </xf>
    <xf numFmtId="164" fontId="19" fillId="0" borderId="30" xfId="1" applyNumberFormat="1" applyFont="1" applyFill="1" applyBorder="1" applyAlignment="1">
      <alignment horizontal="center" vertical="center"/>
    </xf>
    <xf numFmtId="164" fontId="19" fillId="0" borderId="0" xfId="1" applyNumberFormat="1" applyFont="1" applyAlignment="1">
      <alignment horizontal="center" vertical="center"/>
    </xf>
    <xf numFmtId="164" fontId="19" fillId="0" borderId="0" xfId="1" applyNumberFormat="1" applyFont="1" applyFill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64" fontId="19" fillId="33" borderId="27" xfId="1" applyNumberFormat="1" applyFont="1" applyFill="1" applyBorder="1" applyAlignment="1">
      <alignment horizontal="center" vertical="center"/>
    </xf>
    <xf numFmtId="164" fontId="19" fillId="33" borderId="12" xfId="1" applyNumberFormat="1" applyFont="1" applyFill="1" applyBorder="1" applyAlignment="1">
      <alignment horizontal="center" vertical="center"/>
    </xf>
    <xf numFmtId="164" fontId="19" fillId="33" borderId="13" xfId="1" applyNumberFormat="1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164" fontId="19" fillId="33" borderId="11" xfId="1" applyNumberFormat="1" applyFont="1" applyFill="1" applyBorder="1" applyAlignment="1">
      <alignment horizontal="center" vertical="center" wrapText="1"/>
    </xf>
    <xf numFmtId="164" fontId="19" fillId="0" borderId="34" xfId="1" applyNumberFormat="1" applyFont="1" applyBorder="1" applyAlignment="1">
      <alignment horizontal="center" vertical="center"/>
    </xf>
    <xf numFmtId="164" fontId="19" fillId="0" borderId="16" xfId="1" applyNumberFormat="1" applyFont="1" applyBorder="1" applyAlignment="1">
      <alignment horizontal="center" vertical="center"/>
    </xf>
    <xf numFmtId="164" fontId="19" fillId="0" borderId="17" xfId="1" applyNumberFormat="1" applyFont="1" applyBorder="1" applyAlignment="1">
      <alignment horizontal="center" vertical="center"/>
    </xf>
    <xf numFmtId="164" fontId="19" fillId="0" borderId="14" xfId="1" applyNumberFormat="1" applyFont="1" applyBorder="1" applyAlignment="1">
      <alignment horizontal="center" vertical="center"/>
    </xf>
    <xf numFmtId="164" fontId="19" fillId="0" borderId="17" xfId="1" applyNumberFormat="1" applyFont="1" applyFill="1" applyBorder="1" applyAlignment="1">
      <alignment horizontal="center" vertical="center"/>
    </xf>
    <xf numFmtId="164" fontId="19" fillId="0" borderId="15" xfId="1" applyNumberFormat="1" applyFont="1" applyBorder="1" applyAlignment="1">
      <alignment horizontal="center" vertical="center"/>
    </xf>
    <xf numFmtId="164" fontId="19" fillId="0" borderId="35" xfId="1" applyNumberFormat="1" applyFont="1" applyBorder="1" applyAlignment="1">
      <alignment horizontal="center" vertical="center"/>
    </xf>
    <xf numFmtId="164" fontId="19" fillId="0" borderId="20" xfId="1" applyNumberFormat="1" applyFont="1" applyBorder="1" applyAlignment="1">
      <alignment horizontal="center" vertical="center"/>
    </xf>
    <xf numFmtId="164" fontId="19" fillId="0" borderId="21" xfId="1" applyNumberFormat="1" applyFont="1" applyBorder="1" applyAlignment="1">
      <alignment horizontal="center" vertical="center"/>
    </xf>
    <xf numFmtId="164" fontId="19" fillId="0" borderId="18" xfId="1" applyNumberFormat="1" applyFont="1" applyBorder="1" applyAlignment="1">
      <alignment horizontal="center" vertical="center"/>
    </xf>
    <xf numFmtId="164" fontId="19" fillId="0" borderId="21" xfId="1" applyNumberFormat="1" applyFont="1" applyFill="1" applyBorder="1" applyAlignment="1">
      <alignment horizontal="center" vertical="center"/>
    </xf>
    <xf numFmtId="164" fontId="19" fillId="0" borderId="19" xfId="1" applyNumberFormat="1" applyFont="1" applyBorder="1" applyAlignment="1">
      <alignment horizontal="center" vertical="center"/>
    </xf>
    <xf numFmtId="164" fontId="19" fillId="0" borderId="36" xfId="1" applyNumberFormat="1" applyFont="1" applyBorder="1" applyAlignment="1">
      <alignment horizontal="center" vertical="center"/>
    </xf>
    <xf numFmtId="164" fontId="19" fillId="0" borderId="24" xfId="1" applyNumberFormat="1" applyFont="1" applyBorder="1" applyAlignment="1">
      <alignment horizontal="center" vertical="center"/>
    </xf>
    <xf numFmtId="164" fontId="19" fillId="0" borderId="25" xfId="1" applyNumberFormat="1" applyFont="1" applyBorder="1" applyAlignment="1">
      <alignment horizontal="center" vertical="center"/>
    </xf>
    <xf numFmtId="164" fontId="19" fillId="0" borderId="22" xfId="1" applyNumberFormat="1" applyFont="1" applyBorder="1" applyAlignment="1">
      <alignment horizontal="center" vertical="center"/>
    </xf>
    <xf numFmtId="164" fontId="19" fillId="0" borderId="25" xfId="1" applyNumberFormat="1" applyFont="1" applyFill="1" applyBorder="1" applyAlignment="1">
      <alignment horizontal="center" vertical="center"/>
    </xf>
    <xf numFmtId="164" fontId="19" fillId="0" borderId="23" xfId="1" applyNumberFormat="1" applyFont="1" applyBorder="1" applyAlignment="1">
      <alignment horizontal="center" vertical="center"/>
    </xf>
    <xf numFmtId="0" fontId="19" fillId="33" borderId="37" xfId="0" applyFont="1" applyFill="1" applyBorder="1" applyAlignment="1">
      <alignment horizontal="center" vertical="center"/>
    </xf>
    <xf numFmtId="164" fontId="19" fillId="33" borderId="38" xfId="1" applyNumberFormat="1" applyFont="1" applyFill="1" applyBorder="1" applyAlignment="1">
      <alignment horizontal="center" vertical="center"/>
    </xf>
    <xf numFmtId="164" fontId="19" fillId="33" borderId="39" xfId="1" applyNumberFormat="1" applyFont="1" applyFill="1" applyBorder="1" applyAlignment="1">
      <alignment horizontal="center" vertical="center"/>
    </xf>
    <xf numFmtId="164" fontId="19" fillId="33" borderId="40" xfId="1" applyNumberFormat="1" applyFont="1" applyFill="1" applyBorder="1" applyAlignment="1">
      <alignment horizontal="center" vertical="center"/>
    </xf>
    <xf numFmtId="164" fontId="19" fillId="33" borderId="37" xfId="1" applyNumberFormat="1" applyFont="1" applyFill="1" applyBorder="1" applyAlignment="1">
      <alignment horizontal="center" vertical="center"/>
    </xf>
    <xf numFmtId="164" fontId="19" fillId="33" borderId="41" xfId="1" applyNumberFormat="1" applyFont="1" applyFill="1" applyBorder="1" applyAlignment="1">
      <alignment horizontal="center" vertical="center"/>
    </xf>
    <xf numFmtId="164" fontId="19" fillId="33" borderId="11" xfId="1" applyNumberFormat="1" applyFont="1" applyFill="1" applyBorder="1" applyAlignment="1">
      <alignment horizontal="center" vertical="center"/>
    </xf>
    <xf numFmtId="4" fontId="19" fillId="34" borderId="24" xfId="0" applyNumberFormat="1" applyFont="1" applyFill="1" applyBorder="1" applyAlignment="1">
      <alignment horizontal="center" vertical="center"/>
    </xf>
    <xf numFmtId="4" fontId="19" fillId="0" borderId="0" xfId="0" applyNumberFormat="1" applyFont="1"/>
    <xf numFmtId="4" fontId="19" fillId="34" borderId="16" xfId="0" applyNumberFormat="1" applyFont="1" applyFill="1" applyBorder="1" applyAlignment="1">
      <alignment horizontal="center" vertical="center"/>
    </xf>
    <xf numFmtId="4" fontId="19" fillId="34" borderId="20" xfId="0" applyNumberFormat="1" applyFont="1" applyFill="1" applyBorder="1" applyAlignment="1">
      <alignment horizontal="center" vertical="center"/>
    </xf>
    <xf numFmtId="3" fontId="19" fillId="0" borderId="0" xfId="0" applyNumberFormat="1" applyFont="1"/>
    <xf numFmtId="0" fontId="20" fillId="35" borderId="10" xfId="0" applyFont="1" applyFill="1" applyBorder="1" applyAlignment="1">
      <alignment horizontal="center" vertical="center" wrapText="1"/>
    </xf>
    <xf numFmtId="0" fontId="20" fillId="35" borderId="28" xfId="0" applyFont="1" applyFill="1" applyBorder="1" applyAlignment="1">
      <alignment horizontal="center" vertical="center" wrapText="1"/>
    </xf>
    <xf numFmtId="0" fontId="20" fillId="35" borderId="29" xfId="0" applyFont="1" applyFill="1" applyBorder="1" applyAlignment="1">
      <alignment horizontal="center" vertical="center" wrapText="1"/>
    </xf>
    <xf numFmtId="0" fontId="20" fillId="35" borderId="28" xfId="0" applyFont="1" applyFill="1" applyBorder="1" applyAlignment="1">
      <alignment horizontal="center" vertical="center"/>
    </xf>
    <xf numFmtId="4" fontId="20" fillId="35" borderId="10" xfId="0" applyNumberFormat="1" applyFont="1" applyFill="1" applyBorder="1" applyAlignment="1">
      <alignment horizontal="center" vertical="center"/>
    </xf>
    <xf numFmtId="3" fontId="20" fillId="35" borderId="10" xfId="0" applyNumberFormat="1" applyFont="1" applyFill="1" applyBorder="1" applyAlignment="1">
      <alignment horizontal="center" vertical="center"/>
    </xf>
    <xf numFmtId="3" fontId="19" fillId="0" borderId="14" xfId="0" applyNumberFormat="1" applyFont="1" applyFill="1" applyBorder="1" applyAlignment="1">
      <alignment horizontal="center" vertical="center"/>
    </xf>
    <xf numFmtId="3" fontId="19" fillId="0" borderId="43" xfId="0" applyNumberFormat="1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3" fontId="19" fillId="0" borderId="18" xfId="0" applyNumberFormat="1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3" fontId="19" fillId="0" borderId="44" xfId="0" applyNumberFormat="1" applyFont="1" applyFill="1" applyBorder="1" applyAlignment="1">
      <alignment horizontal="center" vertical="center"/>
    </xf>
    <xf numFmtId="0" fontId="19" fillId="36" borderId="42" xfId="0" applyFont="1" applyFill="1" applyBorder="1" applyAlignment="1">
      <alignment horizontal="center" vertical="center"/>
    </xf>
    <xf numFmtId="0" fontId="19" fillId="36" borderId="18" xfId="0" applyFont="1" applyFill="1" applyBorder="1" applyAlignment="1">
      <alignment horizontal="center" vertical="center"/>
    </xf>
    <xf numFmtId="3" fontId="19" fillId="37" borderId="18" xfId="0" applyNumberFormat="1" applyFont="1" applyFill="1" applyBorder="1" applyAlignment="1">
      <alignment horizontal="center" vertical="center"/>
    </xf>
    <xf numFmtId="3" fontId="19" fillId="37" borderId="14" xfId="0" applyNumberFormat="1" applyFont="1" applyFill="1" applyBorder="1" applyAlignment="1">
      <alignment horizontal="center" vertical="center"/>
    </xf>
    <xf numFmtId="3" fontId="19" fillId="37" borderId="44" xfId="0" applyNumberFormat="1" applyFont="1" applyFill="1" applyBorder="1" applyAlignment="1">
      <alignment horizontal="center" vertical="center"/>
    </xf>
    <xf numFmtId="3" fontId="19" fillId="37" borderId="43" xfId="0" applyNumberFormat="1" applyFont="1" applyFill="1" applyBorder="1" applyAlignment="1">
      <alignment horizontal="center" vertical="center"/>
    </xf>
    <xf numFmtId="3" fontId="22" fillId="38" borderId="14" xfId="0" applyNumberFormat="1" applyFont="1" applyFill="1" applyBorder="1" applyAlignment="1">
      <alignment horizontal="center" vertical="center"/>
    </xf>
    <xf numFmtId="0" fontId="22" fillId="38" borderId="45" xfId="0" applyFont="1" applyFill="1" applyBorder="1" applyAlignment="1">
      <alignment horizontal="center" vertical="center"/>
    </xf>
    <xf numFmtId="3" fontId="22" fillId="38" borderId="18" xfId="0" applyNumberFormat="1" applyFont="1" applyFill="1" applyBorder="1" applyAlignment="1">
      <alignment horizontal="center" vertical="center"/>
    </xf>
    <xf numFmtId="0" fontId="22" fillId="38" borderId="18" xfId="0" applyFont="1" applyFill="1" applyBorder="1" applyAlignment="1">
      <alignment horizontal="center" vertical="center"/>
    </xf>
    <xf numFmtId="2" fontId="22" fillId="38" borderId="18" xfId="0" applyNumberFormat="1" applyFont="1" applyFill="1" applyBorder="1" applyAlignment="1">
      <alignment horizontal="center" vertical="center"/>
    </xf>
    <xf numFmtId="0" fontId="22" fillId="34" borderId="18" xfId="0" applyFont="1" applyFill="1" applyBorder="1" applyAlignment="1">
      <alignment horizontal="center" vertical="center"/>
    </xf>
    <xf numFmtId="4" fontId="22" fillId="34" borderId="18" xfId="0" applyNumberFormat="1" applyFont="1" applyFill="1" applyBorder="1" applyAlignment="1">
      <alignment horizontal="center" vertical="center"/>
    </xf>
    <xf numFmtId="3" fontId="22" fillId="34" borderId="18" xfId="0" applyNumberFormat="1" applyFont="1" applyFill="1" applyBorder="1" applyAlignment="1">
      <alignment horizontal="center" vertical="center"/>
    </xf>
    <xf numFmtId="3" fontId="22" fillId="34" borderId="14" xfId="0" applyNumberFormat="1" applyFont="1" applyFill="1" applyBorder="1" applyAlignment="1">
      <alignment horizontal="center" vertical="center"/>
    </xf>
    <xf numFmtId="0" fontId="22" fillId="34" borderId="42" xfId="0" applyFont="1" applyFill="1" applyBorder="1" applyAlignment="1">
      <alignment horizontal="center" vertical="center"/>
    </xf>
    <xf numFmtId="4" fontId="22" fillId="34" borderId="14" xfId="0" applyNumberFormat="1" applyFont="1" applyFill="1" applyBorder="1" applyAlignment="1">
      <alignment horizontal="center" vertical="center"/>
    </xf>
    <xf numFmtId="4" fontId="19" fillId="0" borderId="28" xfId="44" applyNumberFormat="1" applyFont="1" applyFill="1" applyBorder="1" applyAlignment="1">
      <alignment horizontal="center" vertical="center" readingOrder="1"/>
    </xf>
    <xf numFmtId="4" fontId="19" fillId="0" borderId="29" xfId="44" applyNumberFormat="1" applyFont="1" applyFill="1" applyBorder="1" applyAlignment="1">
      <alignment horizontal="center" vertical="center" readingOrder="1"/>
    </xf>
    <xf numFmtId="4" fontId="19" fillId="0" borderId="11" xfId="44" applyNumberFormat="1" applyFont="1" applyFill="1" applyBorder="1" applyAlignment="1">
      <alignment horizontal="center" vertical="center" readingOrder="1"/>
    </xf>
    <xf numFmtId="164" fontId="19" fillId="33" borderId="13" xfId="1" applyNumberFormat="1" applyFont="1" applyFill="1" applyBorder="1" applyAlignment="1">
      <alignment horizontal="center" vertical="center"/>
    </xf>
    <xf numFmtId="164" fontId="19" fillId="33" borderId="1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6" xfId="0" applyFont="1" applyBorder="1" applyAlignment="1">
      <alignment horizontal="center" vertic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43" xr:uid="{37E7CE24-B039-4BFE-8FFC-705F882A3A34}"/>
    <cellStyle name="Normal 3" xfId="44" xr:uid="{2CA63ED6-204F-48F0-B6FE-D19C68E0E9B9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1B1F-5BDF-4E20-949C-B25A936C49DF}">
  <dimension ref="A1:F16"/>
  <sheetViews>
    <sheetView rightToLeft="1" workbookViewId="0">
      <selection activeCell="L11" sqref="L11"/>
    </sheetView>
  </sheetViews>
  <sheetFormatPr defaultRowHeight="22.5" customHeight="1" x14ac:dyDescent="0.55000000000000004"/>
  <cols>
    <col min="1" max="1" width="21.28515625" style="1" bestFit="1" customWidth="1"/>
    <col min="2" max="2" width="19.5703125" style="1" bestFit="1" customWidth="1"/>
    <col min="3" max="3" width="19.140625" style="1" bestFit="1" customWidth="1"/>
    <col min="4" max="4" width="23.28515625" style="1" bestFit="1" customWidth="1"/>
    <col min="5" max="5" width="21" style="1" bestFit="1" customWidth="1"/>
    <col min="6" max="6" width="19" style="1" bestFit="1" customWidth="1"/>
    <col min="7" max="16384" width="9.140625" style="1"/>
  </cols>
  <sheetData>
    <row r="1" spans="1:6" s="2" customFormat="1" ht="45.75" customHeight="1" thickBot="1" x14ac:dyDescent="0.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3" t="s">
        <v>5</v>
      </c>
    </row>
    <row r="2" spans="1:6" ht="22.5" customHeight="1" x14ac:dyDescent="0.55000000000000004">
      <c r="A2" s="7" t="s">
        <v>6</v>
      </c>
      <c r="B2" s="8">
        <v>304</v>
      </c>
      <c r="C2" s="107">
        <v>399785078</v>
      </c>
      <c r="D2" s="9">
        <v>0</v>
      </c>
      <c r="E2" s="10">
        <v>332971681</v>
      </c>
      <c r="F2" s="11">
        <v>332971681</v>
      </c>
    </row>
    <row r="3" spans="1:6" ht="22.5" customHeight="1" x14ac:dyDescent="0.55000000000000004">
      <c r="A3" s="12" t="s">
        <v>7</v>
      </c>
      <c r="B3" s="13">
        <v>304</v>
      </c>
      <c r="C3" s="108">
        <v>786000000</v>
      </c>
      <c r="D3" s="14">
        <v>0</v>
      </c>
      <c r="E3" s="15">
        <v>654641096</v>
      </c>
      <c r="F3" s="16">
        <v>654641096</v>
      </c>
    </row>
    <row r="4" spans="1:6" ht="22.5" customHeight="1" x14ac:dyDescent="0.55000000000000004">
      <c r="A4" s="12" t="s">
        <v>8</v>
      </c>
      <c r="B4" s="13">
        <v>242</v>
      </c>
      <c r="C4" s="108">
        <v>97818412</v>
      </c>
      <c r="D4" s="14">
        <v>0</v>
      </c>
      <c r="E4" s="15">
        <v>64854947</v>
      </c>
      <c r="F4" s="16">
        <v>64854947</v>
      </c>
    </row>
    <row r="5" spans="1:6" ht="22.5" customHeight="1" x14ac:dyDescent="0.55000000000000004">
      <c r="A5" s="12" t="s">
        <v>9</v>
      </c>
      <c r="B5" s="13">
        <v>304</v>
      </c>
      <c r="C5" s="108">
        <v>716400000</v>
      </c>
      <c r="D5" s="14">
        <v>0</v>
      </c>
      <c r="E5" s="15">
        <v>596672877</v>
      </c>
      <c r="F5" s="16">
        <v>596672877</v>
      </c>
    </row>
    <row r="6" spans="1:6" ht="22.5" customHeight="1" x14ac:dyDescent="0.55000000000000004">
      <c r="A6" s="12" t="s">
        <v>10</v>
      </c>
      <c r="B6" s="13">
        <v>150</v>
      </c>
      <c r="C6" s="108">
        <v>224750291</v>
      </c>
      <c r="D6" s="14">
        <v>0</v>
      </c>
      <c r="E6" s="15">
        <v>92363133</v>
      </c>
      <c r="F6" s="16">
        <v>92363133</v>
      </c>
    </row>
    <row r="7" spans="1:6" ht="22.5" customHeight="1" x14ac:dyDescent="0.55000000000000004">
      <c r="A7" s="12" t="s">
        <v>11</v>
      </c>
      <c r="B7" s="13">
        <v>76</v>
      </c>
      <c r="C7" s="108">
        <v>716400000</v>
      </c>
      <c r="D7" s="14">
        <v>0</v>
      </c>
      <c r="E7" s="15">
        <v>149168219</v>
      </c>
      <c r="F7" s="16">
        <v>149168219</v>
      </c>
    </row>
    <row r="8" spans="1:6" ht="23.25" customHeight="1" thickBot="1" x14ac:dyDescent="0.6">
      <c r="A8" s="17" t="s">
        <v>12</v>
      </c>
      <c r="B8" s="18">
        <v>41</v>
      </c>
      <c r="C8" s="105">
        <v>130000000</v>
      </c>
      <c r="D8" s="19">
        <v>0</v>
      </c>
      <c r="E8" s="20">
        <v>14602740</v>
      </c>
      <c r="F8" s="21">
        <v>14602740</v>
      </c>
    </row>
    <row r="9" spans="1:6" ht="23.25" customHeight="1" thickBot="1" x14ac:dyDescent="0.6">
      <c r="A9" s="22" t="s">
        <v>13</v>
      </c>
      <c r="B9" s="23">
        <v>1691</v>
      </c>
      <c r="C9" s="24">
        <v>3071153781</v>
      </c>
      <c r="D9" s="24">
        <v>0</v>
      </c>
      <c r="E9" s="25">
        <v>1905274693</v>
      </c>
      <c r="F9" s="26">
        <v>1905274693</v>
      </c>
    </row>
    <row r="14" spans="1:6" ht="22.5" customHeight="1" x14ac:dyDescent="0.55000000000000004">
      <c r="C14" s="106">
        <f>C2</f>
        <v>399785078</v>
      </c>
    </row>
    <row r="15" spans="1:6" ht="22.5" customHeight="1" x14ac:dyDescent="0.55000000000000004">
      <c r="C15" s="106">
        <f>232785078</f>
        <v>232785078</v>
      </c>
    </row>
    <row r="16" spans="1:6" ht="22.5" customHeight="1" x14ac:dyDescent="0.55000000000000004">
      <c r="C16" s="106">
        <f>C14-C15</f>
        <v>167000000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BC60-8459-4769-B324-EE04B782631A}">
  <dimension ref="A1:F9"/>
  <sheetViews>
    <sheetView rightToLeft="1" workbookViewId="0">
      <selection activeCell="F9" sqref="A9:F9"/>
    </sheetView>
  </sheetViews>
  <sheetFormatPr defaultRowHeight="22.5" customHeight="1" x14ac:dyDescent="0.25"/>
  <cols>
    <col min="1" max="1" width="21.28515625" style="27" bestFit="1" customWidth="1"/>
    <col min="2" max="7" width="19.5703125" style="27" customWidth="1"/>
    <col min="8" max="16384" width="9.140625" style="27"/>
  </cols>
  <sheetData>
    <row r="1" spans="1:6" ht="45.75" customHeight="1" thickBot="1" x14ac:dyDescent="0.3">
      <c r="A1" s="28" t="s">
        <v>0</v>
      </c>
      <c r="B1" s="29" t="s">
        <v>14</v>
      </c>
      <c r="C1" s="30" t="s">
        <v>15</v>
      </c>
      <c r="D1" s="30" t="s">
        <v>16</v>
      </c>
      <c r="E1" s="31" t="s">
        <v>17</v>
      </c>
      <c r="F1" s="32" t="s">
        <v>18</v>
      </c>
    </row>
    <row r="2" spans="1:6" ht="22.5" customHeight="1" x14ac:dyDescent="0.25">
      <c r="A2" s="33" t="s">
        <v>6</v>
      </c>
      <c r="B2" s="34" t="s">
        <v>19</v>
      </c>
      <c r="C2" s="35" t="s">
        <v>19</v>
      </c>
      <c r="D2" s="36">
        <v>399785078</v>
      </c>
      <c r="E2" s="37">
        <v>310742038</v>
      </c>
      <c r="F2" s="38">
        <v>310742791</v>
      </c>
    </row>
    <row r="3" spans="1:6" ht="22.5" customHeight="1" x14ac:dyDescent="0.25">
      <c r="A3" s="39" t="s">
        <v>7</v>
      </c>
      <c r="B3" s="40" t="s">
        <v>20</v>
      </c>
      <c r="C3" s="41" t="s">
        <v>20</v>
      </c>
      <c r="D3" s="42">
        <v>786000000</v>
      </c>
      <c r="E3" s="43">
        <v>655000000</v>
      </c>
      <c r="F3" s="44">
        <v>655000234</v>
      </c>
    </row>
    <row r="4" spans="1:6" ht="22.5" customHeight="1" x14ac:dyDescent="0.25">
      <c r="A4" s="39" t="s">
        <v>8</v>
      </c>
      <c r="B4" s="40" t="s">
        <v>21</v>
      </c>
      <c r="C4" s="41" t="s">
        <v>21</v>
      </c>
      <c r="D4" s="42">
        <v>97818412</v>
      </c>
      <c r="E4" s="43">
        <v>65212275</v>
      </c>
      <c r="F4" s="44">
        <v>65212497</v>
      </c>
    </row>
    <row r="5" spans="1:6" ht="22.5" customHeight="1" x14ac:dyDescent="0.25">
      <c r="A5" s="39" t="s">
        <v>9</v>
      </c>
      <c r="B5" s="40" t="s">
        <v>22</v>
      </c>
      <c r="C5" s="41" t="s">
        <v>22</v>
      </c>
      <c r="D5" s="42">
        <v>716400000</v>
      </c>
      <c r="E5" s="43">
        <v>525360000</v>
      </c>
      <c r="F5" s="44">
        <v>525360278</v>
      </c>
    </row>
    <row r="6" spans="1:6" ht="22.5" customHeight="1" x14ac:dyDescent="0.25">
      <c r="A6" s="39" t="s">
        <v>10</v>
      </c>
      <c r="B6" s="40" t="s">
        <v>23</v>
      </c>
      <c r="C6" s="41" t="s">
        <v>23</v>
      </c>
      <c r="D6" s="42">
        <v>224750291</v>
      </c>
      <c r="E6" s="43">
        <v>64019780</v>
      </c>
      <c r="F6" s="44">
        <v>64020027</v>
      </c>
    </row>
    <row r="7" spans="1:6" ht="22.5" customHeight="1" x14ac:dyDescent="0.25">
      <c r="A7" s="39" t="s">
        <v>11</v>
      </c>
      <c r="B7" s="40" t="s">
        <v>24</v>
      </c>
      <c r="C7" s="41" t="s">
        <v>24</v>
      </c>
      <c r="D7" s="42">
        <v>716400000</v>
      </c>
      <c r="E7" s="43">
        <v>151258091</v>
      </c>
      <c r="F7" s="44">
        <v>151258806</v>
      </c>
    </row>
    <row r="8" spans="1:6" ht="23.25" customHeight="1" thickBot="1" x14ac:dyDescent="0.3">
      <c r="A8" s="45" t="s">
        <v>12</v>
      </c>
      <c r="B8" s="46" t="s">
        <v>25</v>
      </c>
      <c r="C8" s="47" t="s">
        <v>25</v>
      </c>
      <c r="D8" s="48">
        <v>130000000</v>
      </c>
      <c r="E8" s="49">
        <v>13620455</v>
      </c>
      <c r="F8" s="50">
        <v>13621040</v>
      </c>
    </row>
    <row r="9" spans="1:6" ht="23.25" customHeight="1" thickBot="1" x14ac:dyDescent="0.3">
      <c r="A9" s="139" t="s">
        <v>13</v>
      </c>
      <c r="B9" s="140"/>
      <c r="C9" s="141"/>
      <c r="D9" s="51">
        <f>SUM(D2:D8)</f>
        <v>3071153781</v>
      </c>
      <c r="E9" s="51">
        <f>SUM(E2:E8)</f>
        <v>1785212639</v>
      </c>
      <c r="F9" s="51">
        <f>SUM(F2:F8)</f>
        <v>1785215673</v>
      </c>
    </row>
  </sheetData>
  <mergeCells count="1">
    <mergeCell ref="A9:C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F6C51-6A25-4BE5-B1C2-50FEF85BA9CF}">
  <dimension ref="A1:K9"/>
  <sheetViews>
    <sheetView rightToLeft="1" workbookViewId="0">
      <selection activeCell="D19" sqref="D19"/>
    </sheetView>
  </sheetViews>
  <sheetFormatPr defaultRowHeight="22.5" customHeight="1" x14ac:dyDescent="0.25"/>
  <cols>
    <col min="1" max="1" width="29.85546875" style="52" customWidth="1"/>
    <col min="2" max="2" width="21.42578125" style="52" bestFit="1" customWidth="1"/>
    <col min="3" max="3" width="12.85546875" style="52" bestFit="1" customWidth="1"/>
    <col min="4" max="4" width="20.5703125" style="52" bestFit="1" customWidth="1"/>
    <col min="5" max="5" width="20.42578125" style="52" bestFit="1" customWidth="1"/>
    <col min="6" max="6" width="20.5703125" style="52" bestFit="1" customWidth="1"/>
    <col min="7" max="7" width="18.7109375" style="52" bestFit="1" customWidth="1"/>
    <col min="8" max="8" width="19.5703125" style="52" bestFit="1" customWidth="1"/>
    <col min="9" max="9" width="19.140625" style="52" bestFit="1" customWidth="1"/>
    <col min="10" max="10" width="17.28515625" style="52" bestFit="1" customWidth="1"/>
    <col min="11" max="11" width="18.7109375" style="52" bestFit="1" customWidth="1"/>
    <col min="12" max="16384" width="9.140625" style="52"/>
  </cols>
  <sheetData>
    <row r="1" spans="1:11" ht="22.5" customHeight="1" thickBot="1" x14ac:dyDescent="0.3">
      <c r="A1" s="53" t="s">
        <v>0</v>
      </c>
      <c r="B1" s="54" t="s">
        <v>26</v>
      </c>
      <c r="C1" s="55" t="s">
        <v>27</v>
      </c>
      <c r="D1" s="55" t="s">
        <v>28</v>
      </c>
      <c r="E1" s="55" t="s">
        <v>29</v>
      </c>
      <c r="F1" s="55" t="s">
        <v>30</v>
      </c>
      <c r="G1" s="55" t="s">
        <v>31</v>
      </c>
      <c r="H1" s="55" t="s">
        <v>32</v>
      </c>
      <c r="I1" s="55" t="s">
        <v>33</v>
      </c>
      <c r="J1" s="55" t="s">
        <v>34</v>
      </c>
      <c r="K1" s="56" t="s">
        <v>35</v>
      </c>
    </row>
    <row r="2" spans="1:11" ht="22.5" customHeight="1" x14ac:dyDescent="0.25">
      <c r="A2" s="57" t="s">
        <v>6</v>
      </c>
      <c r="B2" s="58">
        <v>232785078</v>
      </c>
      <c r="C2" s="59">
        <v>304</v>
      </c>
      <c r="D2" s="59">
        <v>399785078</v>
      </c>
      <c r="E2" s="59">
        <v>214985520</v>
      </c>
      <c r="F2" s="59">
        <v>214985520</v>
      </c>
      <c r="G2" s="59">
        <v>178567208</v>
      </c>
      <c r="H2" s="59">
        <v>120000000</v>
      </c>
      <c r="I2" s="59">
        <v>58567208</v>
      </c>
      <c r="J2" s="59">
        <v>5856721</v>
      </c>
      <c r="K2" s="60">
        <v>172710000</v>
      </c>
    </row>
    <row r="3" spans="1:11" ht="22.5" customHeight="1" x14ac:dyDescent="0.25">
      <c r="A3" s="61" t="s">
        <v>7</v>
      </c>
      <c r="B3" s="62">
        <v>576000000</v>
      </c>
      <c r="C3" s="63">
        <v>304</v>
      </c>
      <c r="D3" s="63">
        <v>786000000</v>
      </c>
      <c r="E3" s="63">
        <v>214985520</v>
      </c>
      <c r="F3" s="63">
        <v>214985520</v>
      </c>
      <c r="G3" s="63">
        <v>178567208</v>
      </c>
      <c r="H3" s="63">
        <v>120000000</v>
      </c>
      <c r="I3" s="63">
        <v>58567208</v>
      </c>
      <c r="J3" s="63">
        <v>5856721</v>
      </c>
      <c r="K3" s="64">
        <v>172711000</v>
      </c>
    </row>
    <row r="4" spans="1:11" ht="22.5" customHeight="1" x14ac:dyDescent="0.25">
      <c r="A4" s="61" t="s">
        <v>8</v>
      </c>
      <c r="B4" s="62">
        <v>97818412</v>
      </c>
      <c r="C4" s="63">
        <v>242</v>
      </c>
      <c r="D4" s="63">
        <v>97818412</v>
      </c>
      <c r="E4" s="63">
        <v>214985520</v>
      </c>
      <c r="F4" s="63">
        <v>195636824</v>
      </c>
      <c r="G4" s="63">
        <v>129355496</v>
      </c>
      <c r="H4" s="63">
        <v>120000000</v>
      </c>
      <c r="I4" s="63">
        <v>9355496</v>
      </c>
      <c r="J4" s="63">
        <v>935550</v>
      </c>
      <c r="K4" s="64">
        <v>128420000</v>
      </c>
    </row>
    <row r="5" spans="1:11" ht="22.5" customHeight="1" x14ac:dyDescent="0.25">
      <c r="A5" s="61" t="s">
        <v>9</v>
      </c>
      <c r="B5" s="62">
        <v>518400000</v>
      </c>
      <c r="C5" s="63">
        <v>304</v>
      </c>
      <c r="D5" s="63">
        <v>716400000</v>
      </c>
      <c r="E5" s="63">
        <v>214985520</v>
      </c>
      <c r="F5" s="63">
        <v>214985520</v>
      </c>
      <c r="G5" s="63">
        <v>178567208</v>
      </c>
      <c r="H5" s="63">
        <v>120000000</v>
      </c>
      <c r="I5" s="63">
        <v>58567208</v>
      </c>
      <c r="J5" s="63">
        <v>5856721</v>
      </c>
      <c r="K5" s="64">
        <v>172711000</v>
      </c>
    </row>
    <row r="6" spans="1:11" ht="22.5" customHeight="1" x14ac:dyDescent="0.25">
      <c r="A6" s="61" t="s">
        <v>10</v>
      </c>
      <c r="B6" s="62">
        <v>224750291</v>
      </c>
      <c r="C6" s="63">
        <v>150</v>
      </c>
      <c r="D6" s="63">
        <v>224750291</v>
      </c>
      <c r="E6" s="63">
        <v>214985520</v>
      </c>
      <c r="F6" s="63">
        <v>214985520</v>
      </c>
      <c r="G6" s="63">
        <v>88108820</v>
      </c>
      <c r="H6" s="63">
        <v>120000000</v>
      </c>
      <c r="I6" s="63">
        <v>0</v>
      </c>
      <c r="J6" s="63">
        <v>0</v>
      </c>
      <c r="K6" s="64">
        <v>88109000</v>
      </c>
    </row>
    <row r="7" spans="1:11" ht="22.5" customHeight="1" x14ac:dyDescent="0.25">
      <c r="A7" s="61" t="s">
        <v>11</v>
      </c>
      <c r="B7" s="62">
        <v>518400000</v>
      </c>
      <c r="C7" s="63">
        <v>76</v>
      </c>
      <c r="D7" s="63">
        <v>716400000</v>
      </c>
      <c r="E7" s="63">
        <v>214985520</v>
      </c>
      <c r="F7" s="63">
        <v>214985520</v>
      </c>
      <c r="G7" s="63">
        <v>44641802</v>
      </c>
      <c r="H7" s="63">
        <v>120000000</v>
      </c>
      <c r="I7" s="63">
        <v>0</v>
      </c>
      <c r="J7" s="63">
        <v>0</v>
      </c>
      <c r="K7" s="64">
        <v>44642000</v>
      </c>
    </row>
    <row r="8" spans="1:11" ht="22.5" customHeight="1" thickBot="1" x14ac:dyDescent="0.3">
      <c r="A8" s="65" t="s">
        <v>12</v>
      </c>
      <c r="B8" s="66">
        <v>130000000</v>
      </c>
      <c r="C8" s="67">
        <v>41</v>
      </c>
      <c r="D8" s="67">
        <v>130000000</v>
      </c>
      <c r="E8" s="67">
        <v>214985520</v>
      </c>
      <c r="F8" s="67">
        <v>214985520</v>
      </c>
      <c r="G8" s="67">
        <v>24083077</v>
      </c>
      <c r="H8" s="67">
        <v>120000000</v>
      </c>
      <c r="I8" s="67">
        <v>0</v>
      </c>
      <c r="J8" s="67">
        <v>0</v>
      </c>
      <c r="K8" s="68">
        <v>24083000</v>
      </c>
    </row>
    <row r="9" spans="1:11" ht="22.5" customHeight="1" thickBot="1" x14ac:dyDescent="0.3">
      <c r="A9" s="53" t="s">
        <v>13</v>
      </c>
      <c r="B9" s="69">
        <f t="shared" ref="B9:K9" si="0">SUM(B2:B8)</f>
        <v>2298153781</v>
      </c>
      <c r="C9" s="70">
        <f t="shared" si="0"/>
        <v>1421</v>
      </c>
      <c r="D9" s="70">
        <f t="shared" si="0"/>
        <v>3071153781</v>
      </c>
      <c r="E9" s="70">
        <f t="shared" si="0"/>
        <v>1504898640</v>
      </c>
      <c r="F9" s="70">
        <f t="shared" si="0"/>
        <v>1485549944</v>
      </c>
      <c r="G9" s="70">
        <f t="shared" si="0"/>
        <v>821890819</v>
      </c>
      <c r="H9" s="70">
        <f t="shared" si="0"/>
        <v>840000000</v>
      </c>
      <c r="I9" s="70">
        <f t="shared" si="0"/>
        <v>185057120</v>
      </c>
      <c r="J9" s="70">
        <f t="shared" si="0"/>
        <v>18505713</v>
      </c>
      <c r="K9" s="71">
        <f t="shared" si="0"/>
        <v>803386000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7F71-49FA-4F98-8F72-45DF009E602F}">
  <dimension ref="A2:T16"/>
  <sheetViews>
    <sheetView rightToLeft="1" tabSelected="1" workbookViewId="0">
      <selection activeCell="A5" sqref="A5"/>
    </sheetView>
  </sheetViews>
  <sheetFormatPr defaultRowHeight="22.5" customHeight="1" x14ac:dyDescent="0.55000000000000004"/>
  <cols>
    <col min="1" max="1" width="15" style="1" bestFit="1" customWidth="1"/>
    <col min="2" max="2" width="18.5703125" style="72" bestFit="1" customWidth="1"/>
    <col min="3" max="3" width="15.28515625" style="72" bestFit="1" customWidth="1"/>
    <col min="4" max="4" width="15.5703125" style="72" bestFit="1" customWidth="1"/>
    <col min="5" max="5" width="15.42578125" style="72" customWidth="1"/>
    <col min="6" max="6" width="27.5703125" style="72" bestFit="1" customWidth="1"/>
    <col min="7" max="7" width="20.42578125" style="72" bestFit="1" customWidth="1"/>
    <col min="8" max="8" width="15.5703125" style="72" bestFit="1" customWidth="1"/>
    <col min="9" max="9" width="20.42578125" style="72" bestFit="1" customWidth="1"/>
    <col min="10" max="10" width="18.28515625" style="72" bestFit="1" customWidth="1"/>
    <col min="11" max="11" width="17.5703125" style="72" bestFit="1" customWidth="1"/>
    <col min="12" max="12" width="14.85546875" style="72" bestFit="1" customWidth="1"/>
    <col min="13" max="13" width="19" style="72" bestFit="1" customWidth="1"/>
    <col min="14" max="14" width="31.5703125" style="72" bestFit="1" customWidth="1"/>
    <col min="15" max="15" width="17.5703125" style="72" bestFit="1" customWidth="1"/>
    <col min="16" max="16" width="17" style="73" bestFit="1" customWidth="1"/>
    <col min="17" max="17" width="17.5703125" style="72" bestFit="1" customWidth="1"/>
    <col min="18" max="18" width="20" style="72" customWidth="1"/>
    <col min="19" max="19" width="15.5703125" style="72" bestFit="1" customWidth="1"/>
    <col min="20" max="20" width="18.85546875" style="72" bestFit="1" customWidth="1"/>
    <col min="21" max="16384" width="9.140625" style="1"/>
  </cols>
  <sheetData>
    <row r="2" spans="1:20" ht="23.25" customHeight="1" thickBot="1" x14ac:dyDescent="0.6"/>
    <row r="3" spans="1:20" ht="50.25" customHeight="1" thickBot="1" x14ac:dyDescent="0.6">
      <c r="A3" s="74" t="s">
        <v>36</v>
      </c>
      <c r="B3" s="75" t="s">
        <v>37</v>
      </c>
      <c r="C3" s="76" t="s">
        <v>38</v>
      </c>
      <c r="D3" s="76" t="s">
        <v>39</v>
      </c>
      <c r="E3" s="76" t="s">
        <v>40</v>
      </c>
      <c r="F3" s="76" t="s">
        <v>41</v>
      </c>
      <c r="G3" s="76" t="s">
        <v>42</v>
      </c>
      <c r="H3" s="76" t="s">
        <v>43</v>
      </c>
      <c r="I3" s="76" t="s">
        <v>44</v>
      </c>
      <c r="J3" s="76" t="s">
        <v>45</v>
      </c>
      <c r="K3" s="76" t="s">
        <v>46</v>
      </c>
      <c r="L3" s="77" t="s">
        <v>47</v>
      </c>
      <c r="M3" s="78" t="s">
        <v>48</v>
      </c>
      <c r="N3" s="75" t="s">
        <v>49</v>
      </c>
      <c r="O3" s="76" t="s">
        <v>50</v>
      </c>
      <c r="P3" s="77" t="s">
        <v>51</v>
      </c>
      <c r="Q3" s="78" t="s">
        <v>52</v>
      </c>
      <c r="R3" s="79" t="s">
        <v>53</v>
      </c>
      <c r="S3" s="77" t="s">
        <v>54</v>
      </c>
      <c r="T3" s="78" t="s">
        <v>55</v>
      </c>
    </row>
    <row r="4" spans="1:20" ht="22.5" customHeight="1" x14ac:dyDescent="0.55000000000000004">
      <c r="A4" s="7" t="s">
        <v>56</v>
      </c>
      <c r="B4" s="80">
        <v>1371424581</v>
      </c>
      <c r="C4" s="81">
        <v>42000000</v>
      </c>
      <c r="D4" s="81">
        <v>27000000</v>
      </c>
      <c r="E4" s="81">
        <v>42996000</v>
      </c>
      <c r="F4" s="81">
        <v>0</v>
      </c>
      <c r="G4" s="81">
        <v>0</v>
      </c>
      <c r="H4" s="81">
        <v>0</v>
      </c>
      <c r="I4" s="81">
        <v>565233334</v>
      </c>
      <c r="J4" s="81">
        <v>594166667</v>
      </c>
      <c r="K4" s="81">
        <v>0</v>
      </c>
      <c r="L4" s="82">
        <v>10000000</v>
      </c>
      <c r="M4" s="83">
        <f t="shared" ref="M4:M15" si="0">SUM(B4:L4)</f>
        <v>2652820582</v>
      </c>
      <c r="N4" s="80"/>
      <c r="O4" s="81">
        <v>0</v>
      </c>
      <c r="P4" s="84">
        <v>286724494</v>
      </c>
      <c r="Q4" s="83">
        <f t="shared" ref="Q4:Q13" si="1">O4+P4+N4</f>
        <v>286724494</v>
      </c>
      <c r="R4" s="85"/>
      <c r="S4" s="82"/>
      <c r="T4" s="83">
        <f t="shared" ref="T4:T14" si="2">M4-Q4</f>
        <v>2366096088</v>
      </c>
    </row>
    <row r="5" spans="1:20" ht="22.5" customHeight="1" x14ac:dyDescent="0.55000000000000004">
      <c r="A5" s="12" t="s">
        <v>57</v>
      </c>
      <c r="B5" s="86">
        <v>1371424581</v>
      </c>
      <c r="C5" s="87">
        <v>42000000</v>
      </c>
      <c r="D5" s="87">
        <v>27000000</v>
      </c>
      <c r="E5" s="87">
        <v>42996000</v>
      </c>
      <c r="F5" s="87">
        <v>0</v>
      </c>
      <c r="G5" s="87">
        <v>0</v>
      </c>
      <c r="H5" s="87">
        <v>0</v>
      </c>
      <c r="I5" s="87">
        <v>565233334</v>
      </c>
      <c r="J5" s="87">
        <v>594166667</v>
      </c>
      <c r="K5" s="87">
        <v>150000000</v>
      </c>
      <c r="L5" s="88">
        <v>10000000</v>
      </c>
      <c r="M5" s="89">
        <f t="shared" si="0"/>
        <v>2802820582</v>
      </c>
      <c r="N5" s="86"/>
      <c r="O5" s="87">
        <v>0</v>
      </c>
      <c r="P5" s="90">
        <v>567520160</v>
      </c>
      <c r="Q5" s="89">
        <f t="shared" si="1"/>
        <v>567520160</v>
      </c>
      <c r="R5" s="91"/>
      <c r="S5" s="88"/>
      <c r="T5" s="89">
        <f t="shared" si="2"/>
        <v>2235300422</v>
      </c>
    </row>
    <row r="6" spans="1:20" ht="22.5" customHeight="1" x14ac:dyDescent="0.55000000000000004">
      <c r="A6" s="12" t="s">
        <v>58</v>
      </c>
      <c r="B6" s="86">
        <v>1472503607</v>
      </c>
      <c r="C6" s="87">
        <v>56000000</v>
      </c>
      <c r="D6" s="87">
        <v>36000000</v>
      </c>
      <c r="E6" s="87">
        <v>42996000</v>
      </c>
      <c r="F6" s="87">
        <v>0</v>
      </c>
      <c r="G6" s="87">
        <v>46000000</v>
      </c>
      <c r="H6" s="87">
        <v>36800000</v>
      </c>
      <c r="I6" s="87">
        <v>565233334</v>
      </c>
      <c r="J6" s="87">
        <v>594166667</v>
      </c>
      <c r="K6" s="87">
        <v>150000000</v>
      </c>
      <c r="L6" s="88">
        <v>10000000</v>
      </c>
      <c r="M6" s="89">
        <f t="shared" si="0"/>
        <v>3009699608</v>
      </c>
      <c r="N6" s="86"/>
      <c r="O6" s="87">
        <v>1620000000</v>
      </c>
      <c r="P6" s="90">
        <v>709508619</v>
      </c>
      <c r="Q6" s="89">
        <f t="shared" si="1"/>
        <v>2329508619</v>
      </c>
      <c r="R6" s="91"/>
      <c r="S6" s="88"/>
      <c r="T6" s="89">
        <f t="shared" si="2"/>
        <v>680190989</v>
      </c>
    </row>
    <row r="7" spans="1:20" ht="22.5" customHeight="1" x14ac:dyDescent="0.55000000000000004">
      <c r="A7" s="12" t="s">
        <v>59</v>
      </c>
      <c r="B7" s="86">
        <v>1472503607</v>
      </c>
      <c r="C7" s="87">
        <v>56000000</v>
      </c>
      <c r="D7" s="87">
        <v>36000000</v>
      </c>
      <c r="E7" s="87">
        <v>42996000</v>
      </c>
      <c r="F7" s="87">
        <v>0</v>
      </c>
      <c r="G7" s="87">
        <v>17000000</v>
      </c>
      <c r="H7" s="87">
        <v>13600000</v>
      </c>
      <c r="I7" s="87">
        <v>565233334</v>
      </c>
      <c r="J7" s="87">
        <v>594166667</v>
      </c>
      <c r="K7" s="87">
        <v>150000000</v>
      </c>
      <c r="L7" s="88">
        <v>10000000</v>
      </c>
      <c r="M7" s="89">
        <f t="shared" si="0"/>
        <v>2957499608</v>
      </c>
      <c r="N7" s="86"/>
      <c r="O7" s="87">
        <v>120000000</v>
      </c>
      <c r="P7" s="90">
        <v>635090279</v>
      </c>
      <c r="Q7" s="89">
        <f t="shared" si="1"/>
        <v>755090279</v>
      </c>
      <c r="R7" s="91"/>
      <c r="S7" s="88"/>
      <c r="T7" s="89">
        <f t="shared" si="2"/>
        <v>2202409329</v>
      </c>
    </row>
    <row r="8" spans="1:20" ht="22.5" customHeight="1" x14ac:dyDescent="0.55000000000000004">
      <c r="A8" s="12" t="s">
        <v>60</v>
      </c>
      <c r="B8" s="86">
        <v>1425003490</v>
      </c>
      <c r="C8" s="87">
        <v>56000000</v>
      </c>
      <c r="D8" s="87">
        <v>36000000</v>
      </c>
      <c r="E8" s="87">
        <v>42996000</v>
      </c>
      <c r="F8" s="87">
        <v>0</v>
      </c>
      <c r="G8" s="87">
        <v>37000000</v>
      </c>
      <c r="H8" s="87">
        <v>17600000</v>
      </c>
      <c r="I8" s="87">
        <v>547000000</v>
      </c>
      <c r="J8" s="87">
        <v>575000000</v>
      </c>
      <c r="K8" s="87">
        <v>150000000</v>
      </c>
      <c r="L8" s="88">
        <v>10000000</v>
      </c>
      <c r="M8" s="89">
        <f t="shared" si="0"/>
        <v>2896599490</v>
      </c>
      <c r="N8" s="86"/>
      <c r="O8" s="87">
        <v>470000000</v>
      </c>
      <c r="P8" s="90">
        <v>628354512</v>
      </c>
      <c r="Q8" s="89">
        <f t="shared" si="1"/>
        <v>1098354512</v>
      </c>
      <c r="R8" s="91"/>
      <c r="S8" s="88"/>
      <c r="T8" s="89">
        <f t="shared" si="2"/>
        <v>1798244978</v>
      </c>
    </row>
    <row r="9" spans="1:20" ht="22.5" customHeight="1" x14ac:dyDescent="0.55000000000000004">
      <c r="A9" s="12" t="s">
        <v>61</v>
      </c>
      <c r="B9" s="86">
        <v>1649753781</v>
      </c>
      <c r="C9" s="87">
        <v>70000000</v>
      </c>
      <c r="D9" s="87">
        <v>45000000</v>
      </c>
      <c r="E9" s="87">
        <v>57328000</v>
      </c>
      <c r="F9" s="87">
        <v>0</v>
      </c>
      <c r="G9" s="87">
        <v>66000000</v>
      </c>
      <c r="H9" s="87">
        <v>64800000</v>
      </c>
      <c r="I9" s="87">
        <v>597000000</v>
      </c>
      <c r="J9" s="87">
        <v>575000000</v>
      </c>
      <c r="K9" s="87">
        <v>150000000</v>
      </c>
      <c r="L9" s="88">
        <v>15000000</v>
      </c>
      <c r="M9" s="89">
        <f t="shared" si="0"/>
        <v>3289881781</v>
      </c>
      <c r="N9" s="86">
        <v>92653124</v>
      </c>
      <c r="O9" s="87">
        <v>120000000</v>
      </c>
      <c r="P9" s="90">
        <v>544516160</v>
      </c>
      <c r="Q9" s="89">
        <f t="shared" si="1"/>
        <v>757169284</v>
      </c>
      <c r="R9" s="91">
        <v>264723210</v>
      </c>
      <c r="S9" s="88">
        <v>39708481</v>
      </c>
      <c r="T9" s="89">
        <f t="shared" si="2"/>
        <v>2532712497</v>
      </c>
    </row>
    <row r="10" spans="1:20" ht="22.5" customHeight="1" x14ac:dyDescent="0.55000000000000004">
      <c r="A10" s="12" t="s">
        <v>62</v>
      </c>
      <c r="B10" s="86">
        <v>1761638620</v>
      </c>
      <c r="C10" s="87">
        <v>84000000</v>
      </c>
      <c r="D10" s="87">
        <v>54000000</v>
      </c>
      <c r="E10" s="87">
        <v>64494000</v>
      </c>
      <c r="F10" s="87">
        <v>0</v>
      </c>
      <c r="G10" s="87">
        <v>90000000</v>
      </c>
      <c r="H10" s="87">
        <v>72000000</v>
      </c>
      <c r="I10" s="87">
        <v>597000000</v>
      </c>
      <c r="J10" s="87">
        <v>575000000</v>
      </c>
      <c r="K10" s="87">
        <v>150000000</v>
      </c>
      <c r="L10" s="88">
        <v>15000000</v>
      </c>
      <c r="M10" s="89">
        <f t="shared" si="0"/>
        <v>3463132620</v>
      </c>
      <c r="N10" s="86">
        <v>102879063</v>
      </c>
      <c r="O10" s="87">
        <v>0</v>
      </c>
      <c r="P10" s="90">
        <v>548476077</v>
      </c>
      <c r="Q10" s="89">
        <f t="shared" si="1"/>
        <v>651355140</v>
      </c>
      <c r="R10" s="91">
        <v>293940178</v>
      </c>
      <c r="S10" s="88">
        <v>44091026</v>
      </c>
      <c r="T10" s="89">
        <f t="shared" si="2"/>
        <v>2811777480</v>
      </c>
    </row>
    <row r="11" spans="1:20" ht="22.5" customHeight="1" x14ac:dyDescent="0.55000000000000004">
      <c r="A11" s="12" t="s">
        <v>63</v>
      </c>
      <c r="B11" s="86">
        <v>2038118620</v>
      </c>
      <c r="C11" s="87">
        <v>91466667</v>
      </c>
      <c r="D11" s="87">
        <v>58800000</v>
      </c>
      <c r="E11" s="87">
        <v>75959600</v>
      </c>
      <c r="F11" s="87">
        <v>0</v>
      </c>
      <c r="G11" s="87">
        <v>107000000</v>
      </c>
      <c r="H11" s="87">
        <v>85600000</v>
      </c>
      <c r="I11" s="87">
        <v>597000000</v>
      </c>
      <c r="J11" s="87">
        <v>680600000</v>
      </c>
      <c r="K11" s="87">
        <v>150000000</v>
      </c>
      <c r="L11" s="88">
        <v>17666667</v>
      </c>
      <c r="M11" s="89">
        <f t="shared" si="0"/>
        <v>3902211554</v>
      </c>
      <c r="N11" s="86">
        <v>103159063</v>
      </c>
      <c r="O11" s="87">
        <v>0</v>
      </c>
      <c r="P11" s="90">
        <v>667803614</v>
      </c>
      <c r="Q11" s="89">
        <f t="shared" si="1"/>
        <v>770962677</v>
      </c>
      <c r="R11" s="91">
        <v>294740178</v>
      </c>
      <c r="S11" s="88">
        <v>44211026</v>
      </c>
      <c r="T11" s="89">
        <f t="shared" si="2"/>
        <v>3131248877</v>
      </c>
    </row>
    <row r="12" spans="1:20" ht="22.5" customHeight="1" x14ac:dyDescent="0.55000000000000004">
      <c r="A12" s="12" t="s">
        <v>64</v>
      </c>
      <c r="B12" s="86">
        <v>2208444889</v>
      </c>
      <c r="C12" s="87">
        <v>89133333</v>
      </c>
      <c r="D12" s="87">
        <v>57300000</v>
      </c>
      <c r="E12" s="87">
        <v>78826000</v>
      </c>
      <c r="F12" s="87">
        <v>193598551</v>
      </c>
      <c r="G12" s="87">
        <v>71000000</v>
      </c>
      <c r="H12" s="87">
        <v>57600000</v>
      </c>
      <c r="I12" s="87">
        <v>752000000</v>
      </c>
      <c r="J12" s="87">
        <v>773000000</v>
      </c>
      <c r="K12" s="87">
        <v>150000000</v>
      </c>
      <c r="L12" s="88">
        <v>20000000</v>
      </c>
      <c r="M12" s="89">
        <f t="shared" si="0"/>
        <v>4450902773</v>
      </c>
      <c r="N12" s="86">
        <v>101710545</v>
      </c>
      <c r="O12" s="87">
        <v>0</v>
      </c>
      <c r="P12" s="90">
        <v>833707000</v>
      </c>
      <c r="Q12" s="89">
        <f t="shared" si="1"/>
        <v>935417545</v>
      </c>
      <c r="R12" s="91">
        <v>290601555</v>
      </c>
      <c r="S12" s="88">
        <v>43590233</v>
      </c>
      <c r="T12" s="89">
        <f t="shared" si="2"/>
        <v>3515485228</v>
      </c>
    </row>
    <row r="13" spans="1:20" ht="23.25" customHeight="1" thickBot="1" x14ac:dyDescent="0.6">
      <c r="A13" s="17" t="s">
        <v>65</v>
      </c>
      <c r="B13" s="92">
        <v>2298153781</v>
      </c>
      <c r="C13" s="93">
        <v>98000000</v>
      </c>
      <c r="D13" s="93">
        <v>63000000</v>
      </c>
      <c r="E13" s="93">
        <v>78826000</v>
      </c>
      <c r="F13" s="93">
        <v>131919913</v>
      </c>
      <c r="G13" s="93">
        <v>90000000</v>
      </c>
      <c r="H13" s="93">
        <v>22400000</v>
      </c>
      <c r="I13" s="93">
        <v>752000000</v>
      </c>
      <c r="J13" s="93">
        <v>773000000</v>
      </c>
      <c r="K13" s="93">
        <v>150000000</v>
      </c>
      <c r="L13" s="94">
        <v>20000000</v>
      </c>
      <c r="M13" s="95">
        <f t="shared" si="0"/>
        <v>4477299694</v>
      </c>
      <c r="N13" s="92">
        <v>110467671</v>
      </c>
      <c r="O13" s="93">
        <v>0</v>
      </c>
      <c r="P13" s="96">
        <v>838406737</v>
      </c>
      <c r="Q13" s="95">
        <f t="shared" si="1"/>
        <v>948874408</v>
      </c>
      <c r="R13" s="97">
        <v>315621915</v>
      </c>
      <c r="S13" s="94">
        <v>47343287</v>
      </c>
      <c r="T13" s="95">
        <f t="shared" si="2"/>
        <v>3528425286</v>
      </c>
    </row>
    <row r="14" spans="1:20" ht="23.25" customHeight="1" thickBot="1" x14ac:dyDescent="0.6">
      <c r="A14" s="98" t="s">
        <v>13</v>
      </c>
      <c r="B14" s="99">
        <f t="shared" ref="B14:L14" si="3">SUM(B4:B13)</f>
        <v>17068969557</v>
      </c>
      <c r="C14" s="100">
        <f t="shared" si="3"/>
        <v>684600000</v>
      </c>
      <c r="D14" s="100">
        <f t="shared" si="3"/>
        <v>440100000</v>
      </c>
      <c r="E14" s="100">
        <f t="shared" si="3"/>
        <v>570413600</v>
      </c>
      <c r="F14" s="100">
        <f t="shared" si="3"/>
        <v>325518464</v>
      </c>
      <c r="G14" s="100">
        <f t="shared" si="3"/>
        <v>524000000</v>
      </c>
      <c r="H14" s="100">
        <f t="shared" si="3"/>
        <v>370400000</v>
      </c>
      <c r="I14" s="100">
        <f t="shared" si="3"/>
        <v>6102933336</v>
      </c>
      <c r="J14" s="100">
        <f t="shared" si="3"/>
        <v>6328266668</v>
      </c>
      <c r="K14" s="100">
        <f t="shared" si="3"/>
        <v>1350000000</v>
      </c>
      <c r="L14" s="101">
        <f t="shared" si="3"/>
        <v>137666667</v>
      </c>
      <c r="M14" s="102">
        <f t="shared" si="0"/>
        <v>33902868292</v>
      </c>
      <c r="N14" s="99">
        <f t="shared" ref="N14:S14" si="4">SUM(N4:N13)</f>
        <v>510869466</v>
      </c>
      <c r="O14" s="100">
        <f t="shared" si="4"/>
        <v>2330000000</v>
      </c>
      <c r="P14" s="101">
        <f t="shared" si="4"/>
        <v>6260107652</v>
      </c>
      <c r="Q14" s="102">
        <f t="shared" si="4"/>
        <v>9100977118</v>
      </c>
      <c r="R14" s="103">
        <f t="shared" si="4"/>
        <v>1459627036</v>
      </c>
      <c r="S14" s="101">
        <f t="shared" si="4"/>
        <v>218944053</v>
      </c>
      <c r="T14" s="102">
        <f t="shared" si="2"/>
        <v>24801891174</v>
      </c>
    </row>
    <row r="15" spans="1:20" ht="23.25" customHeight="1" thickBot="1" x14ac:dyDescent="0.6">
      <c r="A15" s="74" t="s">
        <v>66</v>
      </c>
      <c r="B15" s="75">
        <v>17068969557</v>
      </c>
      <c r="C15" s="76">
        <v>684600000</v>
      </c>
      <c r="D15" s="76">
        <v>440100000</v>
      </c>
      <c r="E15" s="76">
        <v>570413600</v>
      </c>
      <c r="F15" s="76">
        <v>325518464</v>
      </c>
      <c r="G15" s="76">
        <v>524000000</v>
      </c>
      <c r="H15" s="76">
        <v>370400000</v>
      </c>
      <c r="I15" s="76">
        <v>6102933336</v>
      </c>
      <c r="J15" s="142">
        <v>7678266668</v>
      </c>
      <c r="K15" s="143"/>
      <c r="L15" s="77">
        <v>137666667</v>
      </c>
      <c r="M15" s="78">
        <f t="shared" si="0"/>
        <v>33902868292</v>
      </c>
      <c r="N15" s="75">
        <v>510869466</v>
      </c>
      <c r="O15" s="76">
        <v>2330000000</v>
      </c>
      <c r="P15" s="77">
        <f>6278613365-18505713</f>
        <v>6260107652</v>
      </c>
      <c r="Q15" s="78">
        <f>SUM(N15:P15)</f>
        <v>9100977118</v>
      </c>
      <c r="R15" s="104">
        <v>1459627036</v>
      </c>
      <c r="S15" s="77">
        <v>218944053</v>
      </c>
      <c r="T15" s="78">
        <v>24801891174</v>
      </c>
    </row>
    <row r="16" spans="1:20" ht="23.25" customHeight="1" thickBot="1" x14ac:dyDescent="0.6">
      <c r="A16" s="74" t="s">
        <v>67</v>
      </c>
      <c r="B16" s="75">
        <f t="shared" ref="B16:I16" si="5">B14-B15</f>
        <v>0</v>
      </c>
      <c r="C16" s="76">
        <f t="shared" si="5"/>
        <v>0</v>
      </c>
      <c r="D16" s="76">
        <f t="shared" si="5"/>
        <v>0</v>
      </c>
      <c r="E16" s="76">
        <f t="shared" si="5"/>
        <v>0</v>
      </c>
      <c r="F16" s="76">
        <f t="shared" si="5"/>
        <v>0</v>
      </c>
      <c r="G16" s="76">
        <f t="shared" si="5"/>
        <v>0</v>
      </c>
      <c r="H16" s="76">
        <f t="shared" si="5"/>
        <v>0</v>
      </c>
      <c r="I16" s="76">
        <f t="shared" si="5"/>
        <v>0</v>
      </c>
      <c r="J16" s="142">
        <f>J14+K14-J15</f>
        <v>0</v>
      </c>
      <c r="K16" s="143"/>
      <c r="L16" s="77">
        <f t="shared" ref="L16:T16" si="6">L14-L15</f>
        <v>0</v>
      </c>
      <c r="M16" s="78">
        <f t="shared" si="6"/>
        <v>0</v>
      </c>
      <c r="N16" s="75">
        <f t="shared" si="6"/>
        <v>0</v>
      </c>
      <c r="O16" s="76">
        <f t="shared" si="6"/>
        <v>0</v>
      </c>
      <c r="P16" s="77">
        <f t="shared" si="6"/>
        <v>0</v>
      </c>
      <c r="Q16" s="78">
        <f t="shared" si="6"/>
        <v>0</v>
      </c>
      <c r="R16" s="104">
        <f t="shared" si="6"/>
        <v>0</v>
      </c>
      <c r="S16" s="77">
        <f t="shared" si="6"/>
        <v>0</v>
      </c>
      <c r="T16" s="78">
        <f t="shared" si="6"/>
        <v>0</v>
      </c>
    </row>
  </sheetData>
  <mergeCells count="2">
    <mergeCell ref="J15:K15"/>
    <mergeCell ref="J16:K16"/>
  </mergeCells>
  <pageMargins left="0.7" right="0.7" top="0.75" bottom="0.75" header="0.3" footer="0.3"/>
  <pageSetup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75FB-8838-40E0-B2DB-738E33E1DD4B}">
  <sheetPr>
    <tabColor rgb="FF92D050"/>
  </sheetPr>
  <dimension ref="A1:P24"/>
  <sheetViews>
    <sheetView rightToLeft="1" zoomScale="85" zoomScaleNormal="85" workbookViewId="0">
      <selection activeCell="T10" sqref="T10"/>
    </sheetView>
  </sheetViews>
  <sheetFormatPr defaultRowHeight="22.5" customHeight="1" x14ac:dyDescent="0.55000000000000004"/>
  <cols>
    <col min="1" max="1" width="21.28515625" style="1" bestFit="1" customWidth="1"/>
    <col min="2" max="2" width="19.5703125" style="1" bestFit="1" customWidth="1"/>
    <col min="3" max="10" width="19.5703125" style="1" hidden="1" customWidth="1"/>
    <col min="11" max="11" width="19.5703125" style="1" customWidth="1"/>
    <col min="12" max="12" width="23.28515625" style="1" bestFit="1" customWidth="1"/>
    <col min="13" max="13" width="21" style="1" bestFit="1" customWidth="1"/>
    <col min="14" max="14" width="19" style="1" bestFit="1" customWidth="1"/>
    <col min="15" max="16" width="19" style="1" customWidth="1"/>
    <col min="17" max="16384" width="9.140625" style="1"/>
  </cols>
  <sheetData>
    <row r="1" spans="1:16" ht="22.5" customHeight="1" x14ac:dyDescent="0.55000000000000004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6" ht="22.5" customHeight="1" thickBot="1" x14ac:dyDescent="0.6">
      <c r="A2" s="145" t="s">
        <v>85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s="2" customFormat="1" ht="45.75" customHeight="1" thickBot="1" x14ac:dyDescent="0.6">
      <c r="A3" s="111" t="s">
        <v>0</v>
      </c>
      <c r="B3" s="110" t="s">
        <v>1</v>
      </c>
      <c r="C3" s="110" t="s">
        <v>26</v>
      </c>
      <c r="D3" s="110" t="s">
        <v>68</v>
      </c>
      <c r="E3" s="110" t="s">
        <v>69</v>
      </c>
      <c r="F3" s="110" t="s">
        <v>70</v>
      </c>
      <c r="G3" s="110" t="s">
        <v>71</v>
      </c>
      <c r="H3" s="110" t="s">
        <v>72</v>
      </c>
      <c r="I3" s="110" t="s">
        <v>73</v>
      </c>
      <c r="J3" s="110" t="s">
        <v>74</v>
      </c>
      <c r="K3" s="110" t="s">
        <v>75</v>
      </c>
      <c r="L3" s="110" t="s">
        <v>3</v>
      </c>
      <c r="M3" s="110" t="s">
        <v>4</v>
      </c>
      <c r="N3" s="112" t="s">
        <v>5</v>
      </c>
      <c r="O3" s="110" t="s">
        <v>76</v>
      </c>
      <c r="P3" s="110" t="s">
        <v>77</v>
      </c>
    </row>
    <row r="4" spans="1:16" ht="22.5" customHeight="1" x14ac:dyDescent="0.55000000000000004">
      <c r="A4" s="122" t="s">
        <v>6</v>
      </c>
      <c r="B4" s="125">
        <v>428</v>
      </c>
      <c r="C4" s="125">
        <v>316592353</v>
      </c>
      <c r="D4" s="125">
        <v>0</v>
      </c>
      <c r="E4" s="125">
        <v>200000000</v>
      </c>
      <c r="F4" s="125">
        <v>220440000</v>
      </c>
      <c r="G4" s="125">
        <v>22000000</v>
      </c>
      <c r="H4" s="125">
        <v>9000000</v>
      </c>
      <c r="I4" s="125">
        <v>0</v>
      </c>
      <c r="J4" s="125">
        <v>0</v>
      </c>
      <c r="K4" s="125">
        <f>SUM(C4:J4)</f>
        <v>768032353</v>
      </c>
      <c r="L4" s="125">
        <v>332971681</v>
      </c>
      <c r="M4" s="125">
        <f>N4-L4</f>
        <v>567625160.32602739</v>
      </c>
      <c r="N4" s="127">
        <f>K4/365*B4</f>
        <v>900596841.32602739</v>
      </c>
      <c r="O4" s="125">
        <f>N4</f>
        <v>900596841.32602739</v>
      </c>
      <c r="P4" s="125">
        <f>N4-O4</f>
        <v>0</v>
      </c>
    </row>
    <row r="5" spans="1:16" ht="22.5" customHeight="1" x14ac:dyDescent="0.55000000000000004">
      <c r="A5" s="118" t="s">
        <v>7</v>
      </c>
      <c r="B5" s="119">
        <v>669</v>
      </c>
      <c r="C5" s="119">
        <v>770000000</v>
      </c>
      <c r="D5" s="119">
        <v>0</v>
      </c>
      <c r="E5" s="119">
        <v>0</v>
      </c>
      <c r="F5" s="119">
        <v>250000000</v>
      </c>
      <c r="G5" s="119">
        <v>22000000</v>
      </c>
      <c r="H5" s="119">
        <v>9000000</v>
      </c>
      <c r="I5" s="119">
        <v>5000000</v>
      </c>
      <c r="J5" s="119">
        <f>10390968*3</f>
        <v>31172904</v>
      </c>
      <c r="K5" s="116">
        <f t="shared" ref="K5:K16" si="0">SUM(C5:J5)</f>
        <v>1087172904</v>
      </c>
      <c r="L5" s="119">
        <v>654641096</v>
      </c>
      <c r="M5" s="116">
        <f t="shared" ref="M5:M12" si="1">N5-L5</f>
        <v>1338012802.0164385</v>
      </c>
      <c r="N5" s="117">
        <f t="shared" ref="N5:N12" si="2">K5/365*B5</f>
        <v>1992653898.0164385</v>
      </c>
      <c r="O5" s="119">
        <v>0</v>
      </c>
      <c r="P5" s="119">
        <f>N5-O5</f>
        <v>1992653898.0164385</v>
      </c>
    </row>
    <row r="6" spans="1:16" ht="22.5" customHeight="1" x14ac:dyDescent="0.55000000000000004">
      <c r="A6" s="118" t="s">
        <v>8</v>
      </c>
      <c r="B6" s="119">
        <v>589</v>
      </c>
      <c r="C6" s="119">
        <v>138436354</v>
      </c>
      <c r="D6" s="119">
        <v>2820000</v>
      </c>
      <c r="E6" s="119">
        <v>0</v>
      </c>
      <c r="F6" s="119">
        <v>0</v>
      </c>
      <c r="G6" s="119">
        <v>22000000</v>
      </c>
      <c r="H6" s="119">
        <v>9000000</v>
      </c>
      <c r="I6" s="119">
        <v>0</v>
      </c>
      <c r="J6" s="119">
        <v>0</v>
      </c>
      <c r="K6" s="116">
        <f t="shared" si="0"/>
        <v>172256354</v>
      </c>
      <c r="L6" s="119">
        <v>64854947</v>
      </c>
      <c r="M6" s="116">
        <f t="shared" si="1"/>
        <v>213114895.48219174</v>
      </c>
      <c r="N6" s="117">
        <f t="shared" si="2"/>
        <v>277969842.48219174</v>
      </c>
      <c r="O6" s="119">
        <v>0</v>
      </c>
      <c r="P6" s="119">
        <f t="shared" ref="P6:P9" si="3">N6-O6</f>
        <v>277969842.48219174</v>
      </c>
    </row>
    <row r="7" spans="1:16" ht="22.5" customHeight="1" x14ac:dyDescent="0.55000000000000004">
      <c r="A7" s="118" t="s">
        <v>9</v>
      </c>
      <c r="B7" s="119">
        <v>669</v>
      </c>
      <c r="C7" s="119">
        <v>625000000</v>
      </c>
      <c r="D7" s="119">
        <v>2820000</v>
      </c>
      <c r="E7" s="119">
        <v>0</v>
      </c>
      <c r="F7" s="119">
        <v>250000000</v>
      </c>
      <c r="G7" s="119">
        <v>22000000</v>
      </c>
      <c r="H7" s="119">
        <v>9000000</v>
      </c>
      <c r="I7" s="119">
        <v>5000000</v>
      </c>
      <c r="J7" s="119">
        <v>31172904</v>
      </c>
      <c r="K7" s="116">
        <f t="shared" si="0"/>
        <v>944992904</v>
      </c>
      <c r="L7" s="119">
        <v>596672877</v>
      </c>
      <c r="M7" s="116">
        <f t="shared" si="1"/>
        <v>1135382610.0575345</v>
      </c>
      <c r="N7" s="117">
        <f t="shared" si="2"/>
        <v>1732055487.0575345</v>
      </c>
      <c r="O7" s="119">
        <v>0</v>
      </c>
      <c r="P7" s="119">
        <f t="shared" si="3"/>
        <v>1732055487.0575345</v>
      </c>
    </row>
    <row r="8" spans="1:16" ht="22.5" customHeight="1" x14ac:dyDescent="0.55000000000000004">
      <c r="A8" s="118" t="s">
        <v>10</v>
      </c>
      <c r="B8" s="119">
        <v>196</v>
      </c>
      <c r="C8" s="119">
        <v>305986434</v>
      </c>
      <c r="D8" s="119">
        <v>0</v>
      </c>
      <c r="E8" s="119">
        <v>60000000</v>
      </c>
      <c r="F8" s="119">
        <v>0</v>
      </c>
      <c r="G8" s="119">
        <v>22000000</v>
      </c>
      <c r="H8" s="119">
        <v>9000000</v>
      </c>
      <c r="I8" s="119">
        <v>5000000</v>
      </c>
      <c r="J8" s="119">
        <v>20781936</v>
      </c>
      <c r="K8" s="116">
        <f t="shared" si="0"/>
        <v>422768370</v>
      </c>
      <c r="L8" s="119">
        <v>92363133</v>
      </c>
      <c r="M8" s="116">
        <f t="shared" si="1"/>
        <v>134657690.34246576</v>
      </c>
      <c r="N8" s="117">
        <f t="shared" si="2"/>
        <v>227020823.34246576</v>
      </c>
      <c r="O8" s="119">
        <v>0</v>
      </c>
      <c r="P8" s="119">
        <f t="shared" si="3"/>
        <v>227020823.34246576</v>
      </c>
    </row>
    <row r="9" spans="1:16" ht="22.5" customHeight="1" x14ac:dyDescent="0.55000000000000004">
      <c r="A9" s="118" t="s">
        <v>11</v>
      </c>
      <c r="B9" s="119">
        <v>441</v>
      </c>
      <c r="C9" s="119">
        <v>625000000</v>
      </c>
      <c r="D9" s="119">
        <v>0</v>
      </c>
      <c r="E9" s="119">
        <v>0</v>
      </c>
      <c r="F9" s="119">
        <v>250000000</v>
      </c>
      <c r="G9" s="119">
        <v>22000000</v>
      </c>
      <c r="H9" s="119">
        <v>9000000</v>
      </c>
      <c r="I9" s="119">
        <v>5000000</v>
      </c>
      <c r="J9" s="119">
        <v>20781936</v>
      </c>
      <c r="K9" s="116">
        <f t="shared" si="0"/>
        <v>931781936</v>
      </c>
      <c r="L9" s="119">
        <v>149168219</v>
      </c>
      <c r="M9" s="116">
        <f t="shared" si="1"/>
        <v>976628585.86575341</v>
      </c>
      <c r="N9" s="117">
        <f t="shared" si="2"/>
        <v>1125796804.8657534</v>
      </c>
      <c r="O9" s="119">
        <v>0</v>
      </c>
      <c r="P9" s="119">
        <f t="shared" si="3"/>
        <v>1125796804.8657534</v>
      </c>
    </row>
    <row r="10" spans="1:16" ht="23.25" customHeight="1" x14ac:dyDescent="0.55000000000000004">
      <c r="A10" s="123" t="s">
        <v>12</v>
      </c>
      <c r="B10" s="124">
        <v>238</v>
      </c>
      <c r="C10" s="124">
        <v>180916050</v>
      </c>
      <c r="D10" s="124">
        <v>0</v>
      </c>
      <c r="E10" s="124">
        <v>0</v>
      </c>
      <c r="F10" s="124">
        <v>0</v>
      </c>
      <c r="G10" s="124">
        <v>22000000</v>
      </c>
      <c r="H10" s="124">
        <v>9000000</v>
      </c>
      <c r="I10" s="124">
        <v>0</v>
      </c>
      <c r="J10" s="124">
        <v>0</v>
      </c>
      <c r="K10" s="125">
        <f t="shared" si="0"/>
        <v>211916050</v>
      </c>
      <c r="L10" s="124">
        <v>14602740</v>
      </c>
      <c r="M10" s="124">
        <f t="shared" si="1"/>
        <v>123578136.43835616</v>
      </c>
      <c r="N10" s="126">
        <f t="shared" si="2"/>
        <v>138180876.43835616</v>
      </c>
      <c r="O10" s="124">
        <f>N10</f>
        <v>138180876.43835616</v>
      </c>
      <c r="P10" s="124">
        <f>N10-O10</f>
        <v>0</v>
      </c>
    </row>
    <row r="11" spans="1:16" ht="23.25" customHeight="1" x14ac:dyDescent="0.55000000000000004">
      <c r="A11" s="123" t="s">
        <v>78</v>
      </c>
      <c r="B11" s="125">
        <v>129</v>
      </c>
      <c r="C11" s="124">
        <v>178492785</v>
      </c>
      <c r="D11" s="124">
        <v>0</v>
      </c>
      <c r="E11" s="124">
        <v>0</v>
      </c>
      <c r="F11" s="124">
        <v>0</v>
      </c>
      <c r="G11" s="124">
        <v>22000000</v>
      </c>
      <c r="H11" s="124">
        <v>9000000</v>
      </c>
      <c r="I11" s="124">
        <v>0</v>
      </c>
      <c r="J11" s="124">
        <v>0</v>
      </c>
      <c r="K11" s="125">
        <f t="shared" si="0"/>
        <v>209492785</v>
      </c>
      <c r="L11" s="124">
        <v>0</v>
      </c>
      <c r="M11" s="124">
        <f t="shared" si="1"/>
        <v>74039915.794520542</v>
      </c>
      <c r="N11" s="126">
        <f t="shared" si="2"/>
        <v>74039915.794520542</v>
      </c>
      <c r="O11" s="124">
        <f>N11</f>
        <v>74039915.794520542</v>
      </c>
      <c r="P11" s="124">
        <f t="shared" ref="P11:P12" si="4">N11-O11</f>
        <v>0</v>
      </c>
    </row>
    <row r="12" spans="1:16" ht="23.25" customHeight="1" x14ac:dyDescent="0.55000000000000004">
      <c r="A12" s="123" t="s">
        <v>79</v>
      </c>
      <c r="B12" s="124">
        <v>174</v>
      </c>
      <c r="C12" s="124">
        <v>228207987</v>
      </c>
      <c r="D12" s="124">
        <v>0</v>
      </c>
      <c r="E12" s="124">
        <v>0</v>
      </c>
      <c r="F12" s="124">
        <v>0</v>
      </c>
      <c r="G12" s="124">
        <v>22000000</v>
      </c>
      <c r="H12" s="124">
        <v>9000000</v>
      </c>
      <c r="I12" s="124">
        <v>0</v>
      </c>
      <c r="J12" s="124">
        <v>0</v>
      </c>
      <c r="K12" s="125">
        <f t="shared" si="0"/>
        <v>259207987</v>
      </c>
      <c r="L12" s="124">
        <v>0</v>
      </c>
      <c r="M12" s="124">
        <f t="shared" si="1"/>
        <v>123567643.11780822</v>
      </c>
      <c r="N12" s="126">
        <f t="shared" si="2"/>
        <v>123567643.11780822</v>
      </c>
      <c r="O12" s="124">
        <f>N12</f>
        <v>123567643.11780822</v>
      </c>
      <c r="P12" s="124">
        <f t="shared" si="4"/>
        <v>0</v>
      </c>
    </row>
    <row r="13" spans="1:16" ht="23.25" customHeight="1" x14ac:dyDescent="0.55000000000000004">
      <c r="A13" s="120" t="s">
        <v>80</v>
      </c>
      <c r="B13" s="120">
        <v>228</v>
      </c>
      <c r="C13" s="116">
        <v>300000000</v>
      </c>
      <c r="D13" s="119">
        <v>0</v>
      </c>
      <c r="E13" s="119">
        <v>0</v>
      </c>
      <c r="F13" s="119">
        <v>0</v>
      </c>
      <c r="G13" s="119">
        <v>22000000</v>
      </c>
      <c r="H13" s="119">
        <v>9000000</v>
      </c>
      <c r="I13" s="119">
        <v>5000000</v>
      </c>
      <c r="J13" s="119">
        <v>10390968</v>
      </c>
      <c r="K13" s="116">
        <f t="shared" si="0"/>
        <v>346390968</v>
      </c>
      <c r="L13" s="119">
        <v>0</v>
      </c>
      <c r="M13" s="119">
        <f>N13-L13</f>
        <v>216375727.95616439</v>
      </c>
      <c r="N13" s="119">
        <f>K13/365*B13</f>
        <v>216375727.95616439</v>
      </c>
      <c r="O13" s="121">
        <v>0</v>
      </c>
      <c r="P13" s="119">
        <f>N13-O13</f>
        <v>216375727.95616439</v>
      </c>
    </row>
    <row r="14" spans="1:16" ht="23.25" customHeight="1" x14ac:dyDescent="0.55000000000000004">
      <c r="A14" s="120" t="s">
        <v>81</v>
      </c>
      <c r="B14" s="120">
        <v>211</v>
      </c>
      <c r="C14" s="119">
        <v>128659641</v>
      </c>
      <c r="D14" s="119">
        <v>0</v>
      </c>
      <c r="E14" s="119">
        <v>0</v>
      </c>
      <c r="F14" s="119">
        <v>0</v>
      </c>
      <c r="G14" s="119">
        <v>22000000</v>
      </c>
      <c r="H14" s="119">
        <v>9000000</v>
      </c>
      <c r="I14" s="119">
        <v>5000000</v>
      </c>
      <c r="J14" s="119">
        <v>20781936</v>
      </c>
      <c r="K14" s="116">
        <f t="shared" si="0"/>
        <v>185441577</v>
      </c>
      <c r="L14" s="119">
        <v>0</v>
      </c>
      <c r="M14" s="119">
        <f t="shared" ref="M14:M17" si="5">N14-L14</f>
        <v>107200473.27945206</v>
      </c>
      <c r="N14" s="119">
        <f t="shared" ref="N14:N17" si="6">K14/365*B14</f>
        <v>107200473.27945206</v>
      </c>
      <c r="O14" s="121">
        <v>0</v>
      </c>
      <c r="P14" s="119">
        <f t="shared" ref="P14:P15" si="7">N14-O14</f>
        <v>107200473.27945206</v>
      </c>
    </row>
    <row r="15" spans="1:16" ht="23.25" customHeight="1" x14ac:dyDescent="0.55000000000000004">
      <c r="A15" s="120" t="s">
        <v>82</v>
      </c>
      <c r="B15" s="120">
        <v>210</v>
      </c>
      <c r="C15" s="116">
        <v>240000000</v>
      </c>
      <c r="D15" s="119">
        <v>0</v>
      </c>
      <c r="E15" s="119">
        <v>80000000</v>
      </c>
      <c r="F15" s="119">
        <v>80000000</v>
      </c>
      <c r="G15" s="119">
        <v>22000000</v>
      </c>
      <c r="H15" s="119">
        <v>9000000</v>
      </c>
      <c r="I15" s="119">
        <v>5000000</v>
      </c>
      <c r="J15" s="119">
        <v>10390968</v>
      </c>
      <c r="K15" s="116">
        <f t="shared" si="0"/>
        <v>446390968</v>
      </c>
      <c r="L15" s="119">
        <v>0</v>
      </c>
      <c r="M15" s="119">
        <f t="shared" si="5"/>
        <v>256827680.21917808</v>
      </c>
      <c r="N15" s="119">
        <f t="shared" si="6"/>
        <v>256827680.21917808</v>
      </c>
      <c r="O15" s="121">
        <v>0</v>
      </c>
      <c r="P15" s="119">
        <f t="shared" si="7"/>
        <v>256827680.21917808</v>
      </c>
    </row>
    <row r="16" spans="1:16" ht="23.25" customHeight="1" x14ac:dyDescent="0.55000000000000004">
      <c r="A16" s="120" t="s">
        <v>83</v>
      </c>
      <c r="B16" s="120">
        <v>139</v>
      </c>
      <c r="C16" s="119">
        <v>176511639</v>
      </c>
      <c r="D16" s="119">
        <v>0</v>
      </c>
      <c r="E16" s="119">
        <v>0</v>
      </c>
      <c r="F16" s="119">
        <v>0</v>
      </c>
      <c r="G16" s="119">
        <v>22000000</v>
      </c>
      <c r="H16" s="119">
        <v>9000000</v>
      </c>
      <c r="I16" s="119">
        <v>0</v>
      </c>
      <c r="J16" s="119">
        <v>0</v>
      </c>
      <c r="K16" s="116">
        <f t="shared" si="0"/>
        <v>207511639</v>
      </c>
      <c r="L16" s="119">
        <v>0</v>
      </c>
      <c r="M16" s="119">
        <f t="shared" si="5"/>
        <v>79024980.331506848</v>
      </c>
      <c r="N16" s="119">
        <f t="shared" si="6"/>
        <v>79024980.331506848</v>
      </c>
      <c r="O16" s="121">
        <v>0</v>
      </c>
      <c r="P16" s="119">
        <f>N16-O16</f>
        <v>79024980.331506848</v>
      </c>
    </row>
    <row r="17" spans="1:16" ht="23.25" customHeight="1" thickBot="1" x14ac:dyDescent="0.6">
      <c r="A17" s="120" t="s">
        <v>84</v>
      </c>
      <c r="B17" s="120">
        <v>123</v>
      </c>
      <c r="C17" s="116">
        <v>238221639</v>
      </c>
      <c r="D17" s="119">
        <v>0</v>
      </c>
      <c r="E17" s="119">
        <v>0</v>
      </c>
      <c r="F17" s="119">
        <v>0</v>
      </c>
      <c r="G17" s="119">
        <v>22000000</v>
      </c>
      <c r="H17" s="119">
        <v>9000000</v>
      </c>
      <c r="I17" s="119">
        <v>5000000</v>
      </c>
      <c r="J17" s="119">
        <v>10390968</v>
      </c>
      <c r="K17" s="116">
        <f>SUM(C17:J17)</f>
        <v>284612607</v>
      </c>
      <c r="L17" s="119">
        <v>0</v>
      </c>
      <c r="M17" s="119">
        <f t="shared" si="5"/>
        <v>95910549.756164387</v>
      </c>
      <c r="N17" s="119">
        <f t="shared" si="6"/>
        <v>95910549.756164387</v>
      </c>
      <c r="O17" s="121">
        <v>0</v>
      </c>
      <c r="P17" s="119">
        <f>N17-O17</f>
        <v>95910549.756164387</v>
      </c>
    </row>
    <row r="18" spans="1:16" ht="23.25" customHeight="1" thickBot="1" x14ac:dyDescent="0.6">
      <c r="A18" s="113" t="s">
        <v>13</v>
      </c>
      <c r="B18" s="114"/>
      <c r="C18" s="115">
        <f>SUM(C4:C17)</f>
        <v>4452024882</v>
      </c>
      <c r="D18" s="115">
        <f t="shared" ref="D18:O18" si="8">SUM(D4:D17)</f>
        <v>5640000</v>
      </c>
      <c r="E18" s="115">
        <f t="shared" si="8"/>
        <v>340000000</v>
      </c>
      <c r="F18" s="115">
        <f t="shared" si="8"/>
        <v>1050440000</v>
      </c>
      <c r="G18" s="115">
        <f t="shared" si="8"/>
        <v>308000000</v>
      </c>
      <c r="H18" s="115">
        <f t="shared" si="8"/>
        <v>126000000</v>
      </c>
      <c r="I18" s="115">
        <f t="shared" si="8"/>
        <v>40000000</v>
      </c>
      <c r="J18" s="115">
        <f t="shared" si="8"/>
        <v>155864520</v>
      </c>
      <c r="K18" s="115">
        <f t="shared" si="8"/>
        <v>6477969402</v>
      </c>
      <c r="L18" s="115">
        <f t="shared" si="8"/>
        <v>1905274693</v>
      </c>
      <c r="M18" s="115">
        <f>SUM(M4:M17)</f>
        <v>5441946850.9835625</v>
      </c>
      <c r="N18" s="115">
        <f t="shared" si="8"/>
        <v>7347221543.9835615</v>
      </c>
      <c r="O18" s="115">
        <f t="shared" si="8"/>
        <v>1236385276.6767125</v>
      </c>
      <c r="P18" s="115">
        <f>SUM(P4:P17)</f>
        <v>6110836267.3068504</v>
      </c>
    </row>
    <row r="24" spans="1:16" ht="22.5" customHeight="1" x14ac:dyDescent="0.55000000000000004">
      <c r="M24" s="109"/>
    </row>
  </sheetData>
  <mergeCells count="2">
    <mergeCell ref="A1:P1"/>
    <mergeCell ref="A2:P2"/>
  </mergeCells>
  <pageMargins left="0.75" right="0.75" top="1" bottom="1" header="0.5" footer="0.5"/>
  <pageSetup scale="74" orientation="landscape" r:id="rId1"/>
  <ignoredErrors>
    <ignoredError sqref="K4:K1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B657-2387-468B-9547-00AD7E9F20CC}">
  <sheetPr>
    <tabColor rgb="FF92D050"/>
    <pageSetUpPr fitToPage="1"/>
  </sheetPr>
  <dimension ref="A1:L18"/>
  <sheetViews>
    <sheetView rightToLeft="1" zoomScale="85" zoomScaleNormal="85" workbookViewId="0">
      <selection sqref="A1:L1"/>
    </sheetView>
  </sheetViews>
  <sheetFormatPr defaultRowHeight="22.5" customHeight="1" x14ac:dyDescent="0.55000000000000004"/>
  <cols>
    <col min="1" max="1" width="24" style="1" bestFit="1" customWidth="1"/>
    <col min="2" max="2" width="19.5703125" style="1" bestFit="1" customWidth="1"/>
    <col min="3" max="11" width="19.5703125" style="1" customWidth="1"/>
    <col min="12" max="12" width="19.85546875" style="1" customWidth="1"/>
    <col min="13" max="17" width="18.42578125" style="1" customWidth="1"/>
    <col min="18" max="16384" width="9.140625" style="1"/>
  </cols>
  <sheetData>
    <row r="1" spans="1:12" ht="22.5" customHeight="1" x14ac:dyDescent="0.55000000000000004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22.5" customHeight="1" thickBot="1" x14ac:dyDescent="0.6">
      <c r="A2" s="145" t="s">
        <v>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s="2" customFormat="1" ht="45.75" customHeight="1" thickBot="1" x14ac:dyDescent="0.6">
      <c r="A3" s="111" t="s">
        <v>0</v>
      </c>
      <c r="B3" s="110" t="s">
        <v>1</v>
      </c>
      <c r="C3" s="110" t="s">
        <v>26</v>
      </c>
      <c r="D3" s="110" t="s">
        <v>68</v>
      </c>
      <c r="E3" s="110" t="s">
        <v>69</v>
      </c>
      <c r="F3" s="110" t="s">
        <v>70</v>
      </c>
      <c r="G3" s="110" t="s">
        <v>71</v>
      </c>
      <c r="H3" s="110" t="s">
        <v>72</v>
      </c>
      <c r="I3" s="110" t="s">
        <v>73</v>
      </c>
      <c r="J3" s="110" t="s">
        <v>74</v>
      </c>
      <c r="K3" s="110" t="s">
        <v>87</v>
      </c>
      <c r="L3" s="110" t="s">
        <v>88</v>
      </c>
    </row>
    <row r="4" spans="1:12" ht="22.5" customHeight="1" x14ac:dyDescent="0.55000000000000004">
      <c r="A4" s="137" t="s">
        <v>6</v>
      </c>
      <c r="B4" s="138">
        <f>(3+(3/8)+(40/480))</f>
        <v>3.4583333333333335</v>
      </c>
      <c r="C4" s="136">
        <v>316592353</v>
      </c>
      <c r="D4" s="136">
        <v>0</v>
      </c>
      <c r="E4" s="136">
        <v>200000000</v>
      </c>
      <c r="F4" s="136">
        <v>220440000</v>
      </c>
      <c r="G4" s="136">
        <v>22000000</v>
      </c>
      <c r="H4" s="136">
        <v>9000000</v>
      </c>
      <c r="I4" s="136">
        <v>0</v>
      </c>
      <c r="J4" s="136">
        <v>0</v>
      </c>
      <c r="K4" s="136">
        <f>SUM(C4:J4)</f>
        <v>768032353</v>
      </c>
      <c r="L4" s="136">
        <f>K4/30*B4</f>
        <v>88537062.915277779</v>
      </c>
    </row>
    <row r="5" spans="1:12" ht="22.5" customHeight="1" x14ac:dyDescent="0.55000000000000004">
      <c r="A5" s="129" t="s">
        <v>7</v>
      </c>
      <c r="B5" s="130">
        <v>9</v>
      </c>
      <c r="C5" s="130">
        <v>770000000</v>
      </c>
      <c r="D5" s="130">
        <v>0</v>
      </c>
      <c r="E5" s="130">
        <v>0</v>
      </c>
      <c r="F5" s="130">
        <v>250000000</v>
      </c>
      <c r="G5" s="130">
        <v>22000000</v>
      </c>
      <c r="H5" s="130">
        <v>9000000</v>
      </c>
      <c r="I5" s="130">
        <v>5000000</v>
      </c>
      <c r="J5" s="130">
        <f>10390968*3</f>
        <v>31172904</v>
      </c>
      <c r="K5" s="128">
        <f t="shared" ref="K5:K15" si="0">SUM(C5:J5)</f>
        <v>1087172904</v>
      </c>
      <c r="L5" s="128">
        <f t="shared" ref="L5:L17" si="1">K5/30*B5</f>
        <v>326151871.19999999</v>
      </c>
    </row>
    <row r="6" spans="1:12" ht="22.5" customHeight="1" x14ac:dyDescent="0.55000000000000004">
      <c r="A6" s="129" t="s">
        <v>8</v>
      </c>
      <c r="B6" s="130">
        <v>0</v>
      </c>
      <c r="C6" s="130">
        <v>138436354</v>
      </c>
      <c r="D6" s="130">
        <v>2820000</v>
      </c>
      <c r="E6" s="130">
        <v>0</v>
      </c>
      <c r="F6" s="130">
        <v>0</v>
      </c>
      <c r="G6" s="130">
        <v>22000000</v>
      </c>
      <c r="H6" s="130">
        <v>9000000</v>
      </c>
      <c r="I6" s="130">
        <v>0</v>
      </c>
      <c r="J6" s="130">
        <v>0</v>
      </c>
      <c r="K6" s="128">
        <f t="shared" si="0"/>
        <v>172256354</v>
      </c>
      <c r="L6" s="128">
        <f t="shared" si="1"/>
        <v>0</v>
      </c>
    </row>
    <row r="7" spans="1:12" ht="22.5" customHeight="1" x14ac:dyDescent="0.55000000000000004">
      <c r="A7" s="129" t="s">
        <v>9</v>
      </c>
      <c r="B7" s="130">
        <v>9</v>
      </c>
      <c r="C7" s="130">
        <v>625000000</v>
      </c>
      <c r="D7" s="130">
        <v>2820000</v>
      </c>
      <c r="E7" s="130">
        <v>0</v>
      </c>
      <c r="F7" s="130">
        <v>250000000</v>
      </c>
      <c r="G7" s="130">
        <v>22000000</v>
      </c>
      <c r="H7" s="130">
        <v>9000000</v>
      </c>
      <c r="I7" s="130">
        <v>5000000</v>
      </c>
      <c r="J7" s="130">
        <v>31172904</v>
      </c>
      <c r="K7" s="128">
        <f t="shared" si="0"/>
        <v>944992904</v>
      </c>
      <c r="L7" s="128">
        <f t="shared" si="1"/>
        <v>283497871.19999999</v>
      </c>
    </row>
    <row r="8" spans="1:12" ht="22.5" customHeight="1" x14ac:dyDescent="0.55000000000000004">
      <c r="A8" s="129" t="s">
        <v>10</v>
      </c>
      <c r="B8" s="130">
        <v>0</v>
      </c>
      <c r="C8" s="130">
        <v>305986434</v>
      </c>
      <c r="D8" s="130">
        <v>0</v>
      </c>
      <c r="E8" s="130">
        <v>60000000</v>
      </c>
      <c r="F8" s="130">
        <v>0</v>
      </c>
      <c r="G8" s="130">
        <v>22000000</v>
      </c>
      <c r="H8" s="130">
        <v>9000000</v>
      </c>
      <c r="I8" s="130">
        <v>5000000</v>
      </c>
      <c r="J8" s="130">
        <v>20781936</v>
      </c>
      <c r="K8" s="128">
        <f t="shared" si="0"/>
        <v>422768370</v>
      </c>
      <c r="L8" s="128">
        <f t="shared" si="1"/>
        <v>0</v>
      </c>
    </row>
    <row r="9" spans="1:12" ht="22.5" customHeight="1" x14ac:dyDescent="0.55000000000000004">
      <c r="A9" s="129" t="s">
        <v>11</v>
      </c>
      <c r="B9" s="130">
        <v>9</v>
      </c>
      <c r="C9" s="130">
        <v>625000000</v>
      </c>
      <c r="D9" s="130">
        <v>0</v>
      </c>
      <c r="E9" s="130">
        <v>0</v>
      </c>
      <c r="F9" s="130">
        <v>250000000</v>
      </c>
      <c r="G9" s="130">
        <v>22000000</v>
      </c>
      <c r="H9" s="130">
        <v>9000000</v>
      </c>
      <c r="I9" s="130">
        <v>5000000</v>
      </c>
      <c r="J9" s="130">
        <v>20781936</v>
      </c>
      <c r="K9" s="128">
        <f t="shared" si="0"/>
        <v>931781936</v>
      </c>
      <c r="L9" s="128">
        <f t="shared" si="1"/>
        <v>279534580.80000001</v>
      </c>
    </row>
    <row r="10" spans="1:12" ht="23.25" customHeight="1" x14ac:dyDescent="0.55000000000000004">
      <c r="A10" s="131" t="s">
        <v>12</v>
      </c>
      <c r="B10" s="130">
        <v>0</v>
      </c>
      <c r="C10" s="130">
        <v>180916050</v>
      </c>
      <c r="D10" s="130">
        <v>0</v>
      </c>
      <c r="E10" s="130">
        <v>0</v>
      </c>
      <c r="F10" s="130">
        <v>0</v>
      </c>
      <c r="G10" s="130">
        <v>22000000</v>
      </c>
      <c r="H10" s="130">
        <v>9000000</v>
      </c>
      <c r="I10" s="130">
        <v>0</v>
      </c>
      <c r="J10" s="130">
        <v>0</v>
      </c>
      <c r="K10" s="128">
        <f t="shared" si="0"/>
        <v>211916050</v>
      </c>
      <c r="L10" s="128">
        <f t="shared" si="1"/>
        <v>0</v>
      </c>
    </row>
    <row r="11" spans="1:12" ht="23.25" customHeight="1" x14ac:dyDescent="0.55000000000000004">
      <c r="A11" s="131" t="s">
        <v>78</v>
      </c>
      <c r="B11" s="128">
        <v>0</v>
      </c>
      <c r="C11" s="130">
        <v>178492785</v>
      </c>
      <c r="D11" s="130">
        <v>0</v>
      </c>
      <c r="E11" s="130">
        <v>0</v>
      </c>
      <c r="F11" s="130">
        <v>0</v>
      </c>
      <c r="G11" s="130">
        <v>22000000</v>
      </c>
      <c r="H11" s="130">
        <v>9000000</v>
      </c>
      <c r="I11" s="130">
        <v>0</v>
      </c>
      <c r="J11" s="130">
        <v>0</v>
      </c>
      <c r="K11" s="128">
        <f t="shared" si="0"/>
        <v>209492785</v>
      </c>
      <c r="L11" s="128">
        <f t="shared" si="1"/>
        <v>0</v>
      </c>
    </row>
    <row r="12" spans="1:12" ht="23.25" customHeight="1" x14ac:dyDescent="0.55000000000000004">
      <c r="A12" s="133" t="s">
        <v>79</v>
      </c>
      <c r="B12" s="134">
        <f>3+(1/8)</f>
        <v>3.125</v>
      </c>
      <c r="C12" s="135">
        <v>228207987</v>
      </c>
      <c r="D12" s="135">
        <v>0</v>
      </c>
      <c r="E12" s="135">
        <v>0</v>
      </c>
      <c r="F12" s="135">
        <v>0</v>
      </c>
      <c r="G12" s="135">
        <v>22000000</v>
      </c>
      <c r="H12" s="135">
        <v>9000000</v>
      </c>
      <c r="I12" s="135">
        <v>0</v>
      </c>
      <c r="J12" s="135">
        <v>0</v>
      </c>
      <c r="K12" s="136">
        <f t="shared" si="0"/>
        <v>259207987</v>
      </c>
      <c r="L12" s="136">
        <f t="shared" si="1"/>
        <v>27000831.979166664</v>
      </c>
    </row>
    <row r="13" spans="1:12" ht="23.25" customHeight="1" x14ac:dyDescent="0.55000000000000004">
      <c r="A13" s="131" t="s">
        <v>80</v>
      </c>
      <c r="B13" s="132">
        <f>7+(2/8)</f>
        <v>7.25</v>
      </c>
      <c r="C13" s="128">
        <v>300000000</v>
      </c>
      <c r="D13" s="130">
        <v>0</v>
      </c>
      <c r="E13" s="130">
        <v>0</v>
      </c>
      <c r="F13" s="130">
        <v>0</v>
      </c>
      <c r="G13" s="130">
        <v>22000000</v>
      </c>
      <c r="H13" s="130">
        <v>9000000</v>
      </c>
      <c r="I13" s="130">
        <v>5000000</v>
      </c>
      <c r="J13" s="130">
        <v>10390968</v>
      </c>
      <c r="K13" s="128">
        <f t="shared" si="0"/>
        <v>346390968</v>
      </c>
      <c r="L13" s="128">
        <f t="shared" si="1"/>
        <v>83711150.599999994</v>
      </c>
    </row>
    <row r="14" spans="1:12" ht="23.25" customHeight="1" x14ac:dyDescent="0.55000000000000004">
      <c r="A14" s="131" t="s">
        <v>81</v>
      </c>
      <c r="B14" s="131">
        <v>0</v>
      </c>
      <c r="C14" s="130">
        <v>128659641</v>
      </c>
      <c r="D14" s="130">
        <v>0</v>
      </c>
      <c r="E14" s="130">
        <v>0</v>
      </c>
      <c r="F14" s="130">
        <v>0</v>
      </c>
      <c r="G14" s="130">
        <v>22000000</v>
      </c>
      <c r="H14" s="130">
        <v>9000000</v>
      </c>
      <c r="I14" s="130">
        <v>5000000</v>
      </c>
      <c r="J14" s="130">
        <v>20781936</v>
      </c>
      <c r="K14" s="128">
        <f t="shared" si="0"/>
        <v>185441577</v>
      </c>
      <c r="L14" s="128">
        <f t="shared" si="1"/>
        <v>0</v>
      </c>
    </row>
    <row r="15" spans="1:12" ht="23.25" customHeight="1" x14ac:dyDescent="0.55000000000000004">
      <c r="A15" s="131" t="s">
        <v>82</v>
      </c>
      <c r="B15" s="131">
        <f>16+(6/8)</f>
        <v>16.75</v>
      </c>
      <c r="C15" s="128">
        <v>240000000</v>
      </c>
      <c r="D15" s="130">
        <v>0</v>
      </c>
      <c r="E15" s="130">
        <v>80000000</v>
      </c>
      <c r="F15" s="130">
        <v>80000000</v>
      </c>
      <c r="G15" s="130">
        <v>22000000</v>
      </c>
      <c r="H15" s="130">
        <v>9000000</v>
      </c>
      <c r="I15" s="130">
        <v>5000000</v>
      </c>
      <c r="J15" s="130">
        <v>10390968</v>
      </c>
      <c r="K15" s="128">
        <f t="shared" si="0"/>
        <v>446390968</v>
      </c>
      <c r="L15" s="128">
        <f t="shared" si="1"/>
        <v>249234957.13333333</v>
      </c>
    </row>
    <row r="16" spans="1:12" ht="23.25" customHeight="1" x14ac:dyDescent="0.55000000000000004">
      <c r="A16" s="131" t="s">
        <v>83</v>
      </c>
      <c r="B16" s="131">
        <f>5+(3/8)</f>
        <v>5.375</v>
      </c>
      <c r="C16" s="130">
        <v>176511639</v>
      </c>
      <c r="D16" s="130">
        <v>0</v>
      </c>
      <c r="E16" s="130">
        <v>0</v>
      </c>
      <c r="F16" s="130">
        <v>0</v>
      </c>
      <c r="G16" s="130">
        <v>22000000</v>
      </c>
      <c r="H16" s="130">
        <v>9000000</v>
      </c>
      <c r="I16" s="130">
        <v>0</v>
      </c>
      <c r="J16" s="130">
        <v>0</v>
      </c>
      <c r="K16" s="128">
        <f>SUM(C16:J16)</f>
        <v>207511639</v>
      </c>
      <c r="L16" s="128">
        <f t="shared" si="1"/>
        <v>37179168.654166669</v>
      </c>
    </row>
    <row r="17" spans="1:12" ht="23.25" customHeight="1" thickBot="1" x14ac:dyDescent="0.6">
      <c r="A17" s="131" t="s">
        <v>84</v>
      </c>
      <c r="B17" s="131">
        <v>0</v>
      </c>
      <c r="C17" s="128">
        <v>238221639</v>
      </c>
      <c r="D17" s="130">
        <v>0</v>
      </c>
      <c r="E17" s="130">
        <v>0</v>
      </c>
      <c r="F17" s="130">
        <v>0</v>
      </c>
      <c r="G17" s="130">
        <v>22000000</v>
      </c>
      <c r="H17" s="130">
        <v>9000000</v>
      </c>
      <c r="I17" s="130">
        <v>5000000</v>
      </c>
      <c r="J17" s="130">
        <v>10390968</v>
      </c>
      <c r="K17" s="128">
        <f>SUM(C17:J17)</f>
        <v>284612607</v>
      </c>
      <c r="L17" s="128">
        <f t="shared" si="1"/>
        <v>0</v>
      </c>
    </row>
    <row r="18" spans="1:12" ht="23.25" customHeight="1" thickBot="1" x14ac:dyDescent="0.6">
      <c r="A18" s="113" t="s">
        <v>13</v>
      </c>
      <c r="B18" s="114"/>
      <c r="C18" s="115">
        <f>SUM(C4:C17)</f>
        <v>4452024882</v>
      </c>
      <c r="D18" s="115">
        <f t="shared" ref="D18:L18" si="2">SUM(D4:D17)</f>
        <v>5640000</v>
      </c>
      <c r="E18" s="115">
        <f t="shared" si="2"/>
        <v>340000000</v>
      </c>
      <c r="F18" s="115">
        <f t="shared" si="2"/>
        <v>1050440000</v>
      </c>
      <c r="G18" s="115">
        <f t="shared" si="2"/>
        <v>308000000</v>
      </c>
      <c r="H18" s="115">
        <f t="shared" si="2"/>
        <v>126000000</v>
      </c>
      <c r="I18" s="115">
        <f t="shared" si="2"/>
        <v>40000000</v>
      </c>
      <c r="J18" s="115">
        <f t="shared" si="2"/>
        <v>155864520</v>
      </c>
      <c r="K18" s="115">
        <f t="shared" si="2"/>
        <v>6477969402</v>
      </c>
      <c r="L18" s="115">
        <f t="shared" si="2"/>
        <v>1374847494.4819446</v>
      </c>
    </row>
  </sheetData>
  <mergeCells count="2">
    <mergeCell ref="A1:L1"/>
    <mergeCell ref="A2:L2"/>
  </mergeCells>
  <printOptions horizontalCentered="1"/>
  <pageMargins left="0" right="0" top="1" bottom="1" header="0.5" footer="0.5"/>
  <pageSetup paperSize="9" scale="60" orientation="landscape" r:id="rId1"/>
  <ignoredErrors>
    <ignoredError sqref="K4:K15 K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سنوات</vt:lpstr>
      <vt:lpstr>مرخصی</vt:lpstr>
      <vt:lpstr>عیدی</vt:lpstr>
      <vt:lpstr>کار برگ حقوق و دستمزد 12 ماهه</vt:lpstr>
      <vt:lpstr>سنوات 1404</vt:lpstr>
      <vt:lpstr>مرخصی 1404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Ghasemi</dc:creator>
  <cp:lastModifiedBy>Mohammad Ghasemi</cp:lastModifiedBy>
  <cp:lastPrinted>2026-05-07T05:50:04Z</cp:lastPrinted>
  <dcterms:created xsi:type="dcterms:W3CDTF">2026-04-23T11:17:14Z</dcterms:created>
  <dcterms:modified xsi:type="dcterms:W3CDTF">2026-06-18T09:55:05Z</dcterms:modified>
</cp:coreProperties>
</file>