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بشری باروزه\"/>
    </mc:Choice>
  </mc:AlternateContent>
  <xr:revisionPtr revIDLastSave="0" documentId="13_ncr:1_{CF33ADF6-F58F-4575-A9BB-1117152CA082}" xr6:coauthVersionLast="47" xr6:coauthVersionMax="47" xr10:uidLastSave="{00000000-0000-0000-0000-000000000000}"/>
  <bookViews>
    <workbookView xWindow="-120" yWindow="-120" windowWidth="29040" windowHeight="15840" activeTab="5" xr2:uid="{71DB9787-5A1C-4C44-BAE6-47BD191798EF}"/>
  </bookViews>
  <sheets>
    <sheet name="شرکتهای بانک (2)" sheetId="21" r:id="rId1"/>
    <sheet name="فهرست" sheetId="1" r:id="rId2"/>
    <sheet name="آماد درهم" sheetId="2" r:id="rId3"/>
    <sheet name="آماد دلاری" sheetId="4" r:id="rId4"/>
    <sheet name="تبدیل یوان آماد" sheetId="12" r:id="rId5"/>
    <sheet name="شرکتهای خاص " sheetId="11" r:id="rId6"/>
    <sheet name="هلدینگ درهم" sheetId="19" r:id="rId7"/>
    <sheet name="شرکتهای خاص استثنا" sheetId="5" r:id="rId8"/>
    <sheet name="شرکتهای بانک1" sheetId="6" r:id="rId9"/>
    <sheet name="تبدیل(خراسان)" sheetId="8" r:id="rId10"/>
    <sheet name="تبدیل" sheetId="20" r:id="rId11"/>
    <sheet name="یوان" sheetId="13" r:id="rId12"/>
    <sheet name="شرکتهای خاص  (2)" sheetId="14" r:id="rId13"/>
    <sheet name="تبدیل حمایتان" sheetId="18" r:id="rId14"/>
    <sheet name="فولاد خراسان" sheetId="16" r:id="rId15"/>
    <sheet name="مستقل ارزی سایپا" sheetId="17" r:id="rId16"/>
  </sheets>
  <definedNames>
    <definedName name="_xlnm.Print_Area" localSheetId="7">'شرکتهای خاص استثنا'!$A$5:$C$15</definedName>
    <definedName name="_xlnm.Print_Area" localSheetId="14">'فولاد خراسان'!$A$5:$C$15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1" l="1"/>
  <c r="C7" i="21"/>
  <c r="C14" i="21" s="1"/>
  <c r="E14" i="21" l="1"/>
  <c r="C11" i="21"/>
  <c r="C10" i="21"/>
  <c r="C13" i="21"/>
  <c r="D13" i="21"/>
  <c r="C12" i="21" l="1"/>
  <c r="E11" i="21"/>
  <c r="F16" i="21" l="1"/>
  <c r="D17" i="20" l="1"/>
  <c r="M16" i="20"/>
  <c r="D16" i="20"/>
  <c r="M15" i="20"/>
  <c r="G15" i="20"/>
  <c r="D15" i="20"/>
  <c r="M14" i="20"/>
  <c r="F14" i="20"/>
  <c r="F16" i="20" s="1"/>
  <c r="L13" i="20"/>
  <c r="M13" i="20" s="1"/>
  <c r="M12" i="20"/>
  <c r="B12" i="20"/>
  <c r="M11" i="20"/>
  <c r="D11" i="20"/>
  <c r="C11" i="20"/>
  <c r="M10" i="20"/>
  <c r="M9" i="20"/>
  <c r="M8" i="20"/>
  <c r="M7" i="20"/>
  <c r="D7" i="20"/>
  <c r="G14" i="20" s="1"/>
  <c r="G16" i="20" s="1"/>
  <c r="C7" i="20"/>
  <c r="C10" i="20" s="1"/>
  <c r="M6" i="20"/>
  <c r="D5" i="20"/>
  <c r="F14" i="8"/>
  <c r="D10" i="20" l="1"/>
  <c r="C13" i="20"/>
  <c r="C12" i="20" s="1"/>
  <c r="D13" i="20"/>
  <c r="C10" i="6"/>
  <c r="F7" i="6"/>
  <c r="F16" i="8"/>
  <c r="D5" i="8"/>
  <c r="G10" i="6" l="1"/>
  <c r="D12" i="20"/>
  <c r="L13" i="8"/>
  <c r="M7" i="8" l="1"/>
  <c r="M8" i="8"/>
  <c r="M9" i="8"/>
  <c r="M10" i="8"/>
  <c r="M11" i="8"/>
  <c r="M12" i="8"/>
  <c r="M14" i="8"/>
  <c r="M15" i="8"/>
  <c r="M16" i="8"/>
  <c r="M6" i="8"/>
  <c r="M13" i="8"/>
  <c r="D17" i="8" l="1"/>
  <c r="D15" i="8"/>
  <c r="G15" i="8" l="1"/>
  <c r="D16" i="8" l="1"/>
  <c r="D7" i="8"/>
  <c r="G14" i="8" s="1"/>
  <c r="G16" i="8" s="1"/>
  <c r="D10" i="8" l="1"/>
  <c r="D13" i="8"/>
  <c r="D11" i="8"/>
  <c r="C11" i="8"/>
  <c r="C7" i="8"/>
  <c r="C10" i="8" l="1"/>
  <c r="H15" i="18" l="1"/>
  <c r="H12" i="18"/>
  <c r="H15" i="12"/>
  <c r="C12" i="19"/>
  <c r="C9" i="19" s="1"/>
  <c r="C11" i="19"/>
  <c r="D10" i="19"/>
  <c r="B10" i="19"/>
  <c r="C8" i="19"/>
  <c r="B10" i="13"/>
  <c r="C12" i="13"/>
  <c r="H14" i="18"/>
  <c r="B12" i="18"/>
  <c r="C11" i="18"/>
  <c r="E7" i="18"/>
  <c r="C7" i="18"/>
  <c r="C13" i="18" s="1"/>
  <c r="C11" i="11"/>
  <c r="C14" i="17"/>
  <c r="G14" i="17" s="1"/>
  <c r="C13" i="17"/>
  <c r="D12" i="17"/>
  <c r="B12" i="17"/>
  <c r="C10" i="17"/>
  <c r="I13" i="17" s="1"/>
  <c r="H8" i="17"/>
  <c r="F7" i="17"/>
  <c r="C10" i="16"/>
  <c r="C11" i="16"/>
  <c r="D10" i="16"/>
  <c r="C8" i="16"/>
  <c r="C12" i="16" s="1"/>
  <c r="C9" i="16" s="1"/>
  <c r="H7" i="18" l="1"/>
  <c r="H16" i="18"/>
  <c r="C10" i="19"/>
  <c r="F7" i="18"/>
  <c r="C10" i="18" s="1"/>
  <c r="C12" i="18" s="1"/>
  <c r="D12" i="18"/>
  <c r="G12" i="17"/>
  <c r="F10" i="17"/>
  <c r="H9" i="17"/>
  <c r="H10" i="17" s="1"/>
  <c r="C11" i="17"/>
  <c r="C12" i="17" s="1"/>
  <c r="C10" i="12"/>
  <c r="C7" i="12" s="1"/>
  <c r="H11" i="12"/>
  <c r="H9" i="12"/>
  <c r="C11" i="14" l="1"/>
  <c r="D10" i="14"/>
  <c r="B10" i="14"/>
  <c r="C8" i="14"/>
  <c r="C12" i="14" s="1"/>
  <c r="C9" i="14" s="1"/>
  <c r="C10" i="14" l="1"/>
  <c r="E7" i="12" l="1"/>
  <c r="B12" i="12"/>
  <c r="C11" i="13"/>
  <c r="D10" i="13"/>
  <c r="C8" i="13"/>
  <c r="F9" i="13" l="1"/>
  <c r="C9" i="13"/>
  <c r="C10" i="13" s="1"/>
  <c r="C11" i="12"/>
  <c r="C11" i="5"/>
  <c r="B10" i="5"/>
  <c r="C13" i="8"/>
  <c r="B12" i="8"/>
  <c r="C12" i="11"/>
  <c r="C9" i="11" s="1"/>
  <c r="C10" i="11" s="1"/>
  <c r="D10" i="11"/>
  <c r="B10" i="4"/>
  <c r="B10" i="2"/>
  <c r="C12" i="8" l="1"/>
  <c r="C13" i="6"/>
  <c r="D12" i="6"/>
  <c r="C12" i="4"/>
  <c r="C9" i="4" s="1"/>
  <c r="C12" i="2"/>
  <c r="C9" i="2" s="1"/>
  <c r="C11" i="4"/>
  <c r="D10" i="4"/>
  <c r="C8" i="4"/>
  <c r="D10" i="2"/>
  <c r="C11" i="2"/>
  <c r="C8" i="2"/>
  <c r="C8" i="5"/>
  <c r="C10" i="5" l="1"/>
  <c r="F8" i="5" s="1"/>
  <c r="C12" i="5"/>
  <c r="C9" i="5" s="1"/>
  <c r="C10" i="2"/>
  <c r="C10" i="4"/>
  <c r="D10" i="5"/>
  <c r="D12" i="12" l="1"/>
  <c r="C13" i="12"/>
  <c r="F7" i="12"/>
  <c r="C12" i="12"/>
  <c r="D12" i="8" l="1"/>
  <c r="C14" i="6" l="1"/>
  <c r="C11" i="6" s="1"/>
  <c r="C12" i="6" s="1"/>
  <c r="B12" i="6"/>
</calcChain>
</file>

<file path=xl/sharedStrings.xml><?xml version="1.0" encoding="utf-8"?>
<sst xmlns="http://schemas.openxmlformats.org/spreadsheetml/2006/main" count="385" uniqueCount="85">
  <si>
    <t>آماد درهم</t>
  </si>
  <si>
    <t>تاریخ</t>
  </si>
  <si>
    <t>شماره نامه صادره</t>
  </si>
  <si>
    <t>1402/</t>
  </si>
  <si>
    <t>مبلغ کل درخواستی</t>
  </si>
  <si>
    <t>نوع ارز</t>
  </si>
  <si>
    <t>درهم</t>
  </si>
  <si>
    <t>نوع پرداخت</t>
  </si>
  <si>
    <t>حواله</t>
  </si>
  <si>
    <t xml:space="preserve">کل کارمزد(0.4) </t>
  </si>
  <si>
    <t>کارمزد کارگزار(0.3)</t>
  </si>
  <si>
    <t>کارمزد شرکت</t>
  </si>
  <si>
    <t>کارمزد بانک</t>
  </si>
  <si>
    <t>مبلغ پرداختی</t>
  </si>
  <si>
    <t>کارگزار</t>
  </si>
  <si>
    <t>شرح عملیات</t>
  </si>
  <si>
    <t>معاونت آماد(کارمزد از حساب بانک برداشت می شود)</t>
  </si>
  <si>
    <t>شماره نامه بانک  و تاریخ</t>
  </si>
  <si>
    <t>رفرنس</t>
  </si>
  <si>
    <t>نوع</t>
  </si>
  <si>
    <t>.</t>
  </si>
  <si>
    <t>درصد کارمزد</t>
  </si>
  <si>
    <t>فرم کارمزد حوالجات</t>
  </si>
  <si>
    <t>دلار</t>
  </si>
  <si>
    <t>کارمزد کارگزار</t>
  </si>
  <si>
    <t>کل کارمزد</t>
  </si>
  <si>
    <t>آماد دلاری</t>
  </si>
  <si>
    <t>شرکتهای خاص بانک</t>
  </si>
  <si>
    <t>شرکتهای بانک</t>
  </si>
  <si>
    <t>فهرست</t>
  </si>
  <si>
    <t xml:space="preserve">ارز </t>
  </si>
  <si>
    <t>یوان</t>
  </si>
  <si>
    <t>یورو</t>
  </si>
  <si>
    <t>تبدیل</t>
  </si>
  <si>
    <t>1402/10/18</t>
  </si>
  <si>
    <t>افلاکیان</t>
  </si>
  <si>
    <t>گهر زمین(از خود مشتری اخذ می گردد)</t>
  </si>
  <si>
    <t>E/1402/1386-1402/10/16</t>
  </si>
  <si>
    <t>نقدی</t>
  </si>
  <si>
    <t>نوریان</t>
  </si>
  <si>
    <t>1402/10/19</t>
  </si>
  <si>
    <t>E/1402/1398-1402/10/18</t>
  </si>
  <si>
    <t>گروه صنعتی سامان</t>
  </si>
  <si>
    <t>1402/10/20</t>
  </si>
  <si>
    <t>E/1402/1411-1402/10/19</t>
  </si>
  <si>
    <t>آماد(تبدیل یوان به یورو)</t>
  </si>
  <si>
    <t>خندان(تبدیل درهم از منابع دلار)</t>
  </si>
  <si>
    <t>E/1402/1414-1402/10/19</t>
  </si>
  <si>
    <t>معاونت آماد</t>
  </si>
  <si>
    <t>صدف</t>
  </si>
  <si>
    <t>E/1402/1412-1402/10/19</t>
  </si>
  <si>
    <t>زوارزاده</t>
  </si>
  <si>
    <t>فولاد خراسان</t>
  </si>
  <si>
    <t>فولاد خراسان(کارمزد ندازد)</t>
  </si>
  <si>
    <t>زوارزاده(به ما کارمزد میدهد)</t>
  </si>
  <si>
    <t>1402/10/25</t>
  </si>
  <si>
    <t>نوسازان(کارمزد در ورودی کم شده)</t>
  </si>
  <si>
    <t>N/1402/1441-1402/10/24</t>
  </si>
  <si>
    <t>دربانی</t>
  </si>
  <si>
    <t>سلام صالحی</t>
  </si>
  <si>
    <t>خلیج فارس-62762</t>
  </si>
  <si>
    <t>E/1402/1451-1402/10/25</t>
  </si>
  <si>
    <t>1402/10/26</t>
  </si>
  <si>
    <t>مظاهری</t>
  </si>
  <si>
    <t>واحدارزی شمیران</t>
  </si>
  <si>
    <t>E/1402/1453-1402/10/25</t>
  </si>
  <si>
    <t>1402/11/01</t>
  </si>
  <si>
    <t>E/1402/1496-1402/10/30</t>
  </si>
  <si>
    <t>نقد</t>
  </si>
  <si>
    <t>1402/12/14</t>
  </si>
  <si>
    <t>دولت (تبدیل درهم از منابع دلار چین)</t>
  </si>
  <si>
    <t>جهان نما</t>
  </si>
  <si>
    <t>بدون دستور پرداخت</t>
  </si>
  <si>
    <t>دولت</t>
  </si>
  <si>
    <t>بانک -صرافی امید سپه</t>
  </si>
  <si>
    <t>N/1402/0642-1402/12/13</t>
  </si>
  <si>
    <t>نقوی</t>
  </si>
  <si>
    <t>سامان</t>
  </si>
  <si>
    <t>E/1403/1218-1403/05/21</t>
  </si>
  <si>
    <t>1403/05/20</t>
  </si>
  <si>
    <t>1403/</t>
  </si>
  <si>
    <t>پیروزان</t>
  </si>
  <si>
    <t>بانک سپه-تحویل محموله طلا به بانک مرکزی</t>
  </si>
  <si>
    <t>E/1403/2745-1403/11/07</t>
  </si>
  <si>
    <t>1403/11/13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</si>
</sst>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00"/>
    <numFmt numFmtId="165" formatCode="0.000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8"/>
      <color rgb="FFFF0000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sz val="18"/>
      <color theme="1"/>
      <name val="B Nazanin"/>
      <charset val="178"/>
    </font>
    <font>
      <sz val="20"/>
      <color theme="1"/>
      <name val="B Nazanin"/>
      <charset val="178"/>
    </font>
    <font>
      <b/>
      <sz val="20"/>
      <color theme="1"/>
      <name val="B Nazanin"/>
      <charset val="178"/>
    </font>
    <font>
      <b/>
      <sz val="14"/>
      <color theme="1"/>
      <name val="B Nazanin"/>
      <charset val="178"/>
    </font>
    <font>
      <b/>
      <sz val="11"/>
      <color theme="1"/>
      <name val="Calibri Light"/>
      <family val="2"/>
      <scheme val="major"/>
    </font>
    <font>
      <b/>
      <sz val="12"/>
      <color theme="1"/>
      <name val="B Nazanin"/>
      <charset val="178"/>
    </font>
    <font>
      <b/>
      <sz val="14"/>
      <color theme="1"/>
      <name val="Arial"/>
      <family val="2"/>
    </font>
    <font>
      <b/>
      <sz val="20"/>
      <color theme="1"/>
      <name val="Calibri Light"/>
      <family val="2"/>
      <scheme val="major"/>
    </font>
    <font>
      <b/>
      <sz val="16"/>
      <color theme="1"/>
      <name val="B Nazanin"/>
      <charset val="178"/>
    </font>
    <font>
      <b/>
      <sz val="15"/>
      <color theme="1"/>
      <name val="B Nazanin"/>
      <charset val="178"/>
    </font>
    <font>
      <b/>
      <sz val="1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5">
    <xf numFmtId="0" fontId="0" fillId="0" borderId="0" xfId="0"/>
    <xf numFmtId="0" fontId="4" fillId="0" borderId="0" xfId="0" applyFont="1"/>
    <xf numFmtId="0" fontId="5" fillId="0" borderId="0" xfId="2" applyFont="1"/>
    <xf numFmtId="0" fontId="6" fillId="0" borderId="0" xfId="5"/>
    <xf numFmtId="4" fontId="4" fillId="0" borderId="0" xfId="0" applyNumberFormat="1" applyFont="1"/>
    <xf numFmtId="164" fontId="4" fillId="0" borderId="0" xfId="0" applyNumberFormat="1" applyFont="1"/>
    <xf numFmtId="0" fontId="7" fillId="0" borderId="8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4" fontId="7" fillId="3" borderId="2" xfId="2" applyNumberFormat="1" applyFont="1" applyFill="1" applyBorder="1" applyAlignment="1">
      <alignment horizontal="center" vertical="center"/>
    </xf>
    <xf numFmtId="4" fontId="7" fillId="0" borderId="2" xfId="2" applyNumberFormat="1" applyFont="1" applyBorder="1" applyAlignment="1">
      <alignment horizontal="center" vertical="center"/>
    </xf>
    <xf numFmtId="10" fontId="7" fillId="0" borderId="1" xfId="1" applyNumberFormat="1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4" fontId="7" fillId="2" borderId="2" xfId="2" applyNumberFormat="1" applyFont="1" applyFill="1" applyBorder="1" applyAlignment="1">
      <alignment horizontal="center" vertical="center"/>
    </xf>
    <xf numFmtId="10" fontId="7" fillId="2" borderId="1" xfId="1" applyNumberFormat="1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0" fontId="7" fillId="3" borderId="3" xfId="2" applyFont="1" applyFill="1" applyBorder="1" applyAlignment="1">
      <alignment horizontal="center" vertical="center"/>
    </xf>
    <xf numFmtId="10" fontId="7" fillId="3" borderId="1" xfId="1" applyNumberFormat="1" applyFont="1" applyFill="1" applyBorder="1" applyAlignment="1">
      <alignment horizontal="center" vertical="center"/>
    </xf>
    <xf numFmtId="0" fontId="8" fillId="0" borderId="0" xfId="0" applyFont="1"/>
    <xf numFmtId="4" fontId="8" fillId="0" borderId="0" xfId="0" applyNumberFormat="1" applyFont="1"/>
    <xf numFmtId="0" fontId="9" fillId="0" borderId="13" xfId="2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4" fontId="9" fillId="2" borderId="2" xfId="2" applyNumberFormat="1" applyFont="1" applyFill="1" applyBorder="1" applyAlignment="1">
      <alignment horizontal="center" vertical="center"/>
    </xf>
    <xf numFmtId="4" fontId="9" fillId="0" borderId="2" xfId="2" applyNumberFormat="1" applyFont="1" applyBorder="1" applyAlignment="1">
      <alignment horizontal="center" vertical="center"/>
    </xf>
    <xf numFmtId="10" fontId="9" fillId="0" borderId="1" xfId="1" applyNumberFormat="1" applyFont="1" applyBorder="1" applyAlignment="1">
      <alignment horizontal="center" vertical="center"/>
    </xf>
    <xf numFmtId="10" fontId="9" fillId="2" borderId="1" xfId="1" applyNumberFormat="1" applyFont="1" applyFill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4" fontId="11" fillId="0" borderId="0" xfId="0" applyNumberFormat="1" applyFont="1"/>
    <xf numFmtId="164" fontId="11" fillId="0" borderId="0" xfId="0" applyNumberFormat="1" applyFont="1"/>
    <xf numFmtId="165" fontId="4" fillId="0" borderId="0" xfId="0" applyNumberFormat="1" applyFont="1"/>
    <xf numFmtId="3" fontId="9" fillId="0" borderId="2" xfId="2" applyNumberFormat="1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21" xfId="2" applyFont="1" applyBorder="1" applyAlignment="1">
      <alignment horizontal="center" vertical="center"/>
    </xf>
    <xf numFmtId="0" fontId="10" fillId="0" borderId="22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3" fontId="4" fillId="0" borderId="0" xfId="0" applyNumberFormat="1" applyFont="1"/>
    <xf numFmtId="4" fontId="13" fillId="0" borderId="0" xfId="0" applyNumberFormat="1" applyFont="1"/>
    <xf numFmtId="164" fontId="13" fillId="0" borderId="0" xfId="0" applyNumberFormat="1" applyFont="1"/>
    <xf numFmtId="4" fontId="13" fillId="4" borderId="0" xfId="0" applyNumberFormat="1" applyFont="1" applyFill="1"/>
    <xf numFmtId="3" fontId="14" fillId="0" borderId="0" xfId="0" applyNumberFormat="1" applyFont="1"/>
    <xf numFmtId="3" fontId="9" fillId="0" borderId="0" xfId="0" applyNumberFormat="1" applyFont="1"/>
    <xf numFmtId="4" fontId="3" fillId="0" borderId="0" xfId="0" applyNumberFormat="1" applyFont="1"/>
    <xf numFmtId="4" fontId="10" fillId="0" borderId="0" xfId="0" applyNumberFormat="1" applyFont="1"/>
    <xf numFmtId="4" fontId="7" fillId="0" borderId="0" xfId="0" applyNumberFormat="1" applyFont="1"/>
    <xf numFmtId="4" fontId="7" fillId="4" borderId="0" xfId="0" applyNumberFormat="1" applyFont="1" applyFill="1"/>
    <xf numFmtId="4" fontId="14" fillId="0" borderId="0" xfId="0" applyNumberFormat="1" applyFont="1"/>
    <xf numFmtId="0" fontId="15" fillId="0" borderId="3" xfId="2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/>
    <xf numFmtId="0" fontId="9" fillId="0" borderId="23" xfId="2" applyFont="1" applyBorder="1" applyAlignment="1">
      <alignment horizontal="center" vertical="center"/>
    </xf>
    <xf numFmtId="0" fontId="9" fillId="0" borderId="24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/>
    </xf>
    <xf numFmtId="0" fontId="9" fillId="0" borderId="17" xfId="2" applyFont="1" applyBorder="1" applyAlignment="1">
      <alignment horizontal="center" vertical="center"/>
    </xf>
    <xf numFmtId="0" fontId="7" fillId="0" borderId="18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/>
    </xf>
    <xf numFmtId="0" fontId="7" fillId="0" borderId="20" xfId="2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7" fillId="0" borderId="17" xfId="2" applyFont="1" applyBorder="1" applyAlignment="1">
      <alignment horizontal="center" vertical="center"/>
    </xf>
    <xf numFmtId="0" fontId="9" fillId="0" borderId="18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0" fontId="9" fillId="0" borderId="20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17" fillId="0" borderId="3" xfId="2" applyFont="1" applyBorder="1" applyAlignment="1">
      <alignment horizontal="center" vertical="center"/>
    </xf>
  </cellXfs>
  <cellStyles count="6">
    <cellStyle name="Comma 2" xfId="4" xr:uid="{FB8D2E1A-B448-49BD-AA36-2DD84998D727}"/>
    <cellStyle name="Hyperlink" xfId="5" builtinId="8"/>
    <cellStyle name="Normal" xfId="0" builtinId="0"/>
    <cellStyle name="Normal 2" xfId="3" xr:uid="{2B3A95DD-E9A5-47DB-B314-5959BF05EAFB}"/>
    <cellStyle name="Normal 3" xfId="2" xr:uid="{20BBA993-1958-4940-A592-35DE6D20978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DD19C-BB6E-49F8-B4BF-A930FFCE9651}">
  <dimension ref="A1:G17"/>
  <sheetViews>
    <sheetView rightToLeft="1" zoomScale="85" zoomScaleNormal="85" workbookViewId="0">
      <selection activeCell="B11" sqref="B11"/>
    </sheetView>
  </sheetViews>
  <sheetFormatPr defaultRowHeight="27.75" customHeight="1" x14ac:dyDescent="0.25"/>
  <cols>
    <col min="1" max="1" width="27.5703125" style="1" bestFit="1" customWidth="1"/>
    <col min="2" max="2" width="17.140625" style="1" bestFit="1" customWidth="1"/>
    <col min="3" max="3" width="40" style="1" hidden="1" customWidth="1"/>
    <col min="4" max="4" width="40" style="1" customWidth="1"/>
    <col min="5" max="5" width="19.85546875" style="4" hidden="1" customWidth="1"/>
    <col min="6" max="6" width="13.140625" style="1" bestFit="1" customWidth="1"/>
    <col min="7" max="16384" width="9.140625" style="1"/>
  </cols>
  <sheetData>
    <row r="1" spans="1:7" ht="27.75" customHeight="1" x14ac:dyDescent="0.35">
      <c r="A1" s="3" t="s">
        <v>29</v>
      </c>
      <c r="C1" s="2"/>
      <c r="D1" s="2"/>
    </row>
    <row r="2" spans="1:7" ht="27.75" customHeight="1" x14ac:dyDescent="0.35">
      <c r="A2" s="3"/>
      <c r="C2" s="2"/>
      <c r="D2" s="2"/>
    </row>
    <row r="3" spans="1:7" ht="27.75" customHeight="1" x14ac:dyDescent="0.35">
      <c r="A3" s="3"/>
      <c r="C3" s="2"/>
      <c r="D3" s="2"/>
    </row>
    <row r="4" spans="1:7" ht="27.75" customHeight="1" thickBot="1" x14ac:dyDescent="0.8">
      <c r="A4" s="63" t="s">
        <v>22</v>
      </c>
      <c r="B4" s="64"/>
      <c r="C4" s="64"/>
      <c r="D4" s="64"/>
      <c r="E4" s="23"/>
    </row>
    <row r="5" spans="1:7" ht="45.75" customHeight="1" x14ac:dyDescent="0.75">
      <c r="A5" s="24" t="s">
        <v>1</v>
      </c>
      <c r="B5" s="25" t="s">
        <v>21</v>
      </c>
      <c r="C5" s="26" t="s">
        <v>69</v>
      </c>
      <c r="D5" s="26" t="s">
        <v>79</v>
      </c>
      <c r="E5" s="23"/>
    </row>
    <row r="6" spans="1:7" ht="45.75" customHeight="1" x14ac:dyDescent="0.75">
      <c r="A6" s="27" t="s">
        <v>2</v>
      </c>
      <c r="B6" s="28"/>
      <c r="C6" s="29" t="s">
        <v>3</v>
      </c>
      <c r="D6" s="29" t="s">
        <v>80</v>
      </c>
      <c r="E6" s="23"/>
    </row>
    <row r="7" spans="1:7" ht="45.75" customHeight="1" x14ac:dyDescent="0.25">
      <c r="A7" s="27" t="s">
        <v>4</v>
      </c>
      <c r="B7" s="28"/>
      <c r="C7" s="30">
        <f>+D7</f>
        <v>1518555</v>
      </c>
      <c r="D7" s="30">
        <v>1518555</v>
      </c>
    </row>
    <row r="8" spans="1:7" ht="45.75" customHeight="1" x14ac:dyDescent="0.25">
      <c r="A8" s="27" t="s">
        <v>5</v>
      </c>
      <c r="B8" s="28"/>
      <c r="C8" s="29" t="s">
        <v>23</v>
      </c>
      <c r="D8" s="29" t="s">
        <v>23</v>
      </c>
    </row>
    <row r="9" spans="1:7" ht="45.75" customHeight="1" x14ac:dyDescent="0.25">
      <c r="A9" s="27" t="s">
        <v>7</v>
      </c>
      <c r="B9" s="28"/>
      <c r="C9" s="31" t="s">
        <v>8</v>
      </c>
      <c r="D9" s="31" t="s">
        <v>8</v>
      </c>
    </row>
    <row r="10" spans="1:7" ht="45.75" customHeight="1" x14ac:dyDescent="0.25">
      <c r="A10" s="27" t="s">
        <v>25</v>
      </c>
      <c r="B10" s="32">
        <v>1.7999999999999999E-2</v>
      </c>
      <c r="C10" s="31">
        <f>+$C$7*B10</f>
        <v>27333.989999999998</v>
      </c>
      <c r="D10" s="31">
        <v>2104.36</v>
      </c>
    </row>
    <row r="11" spans="1:7" ht="45.75" customHeight="1" x14ac:dyDescent="0.25">
      <c r="A11" s="27" t="s">
        <v>24</v>
      </c>
      <c r="B11" s="33">
        <v>1.6E-2</v>
      </c>
      <c r="C11" s="31">
        <f>B11*C14</f>
        <v>23859.53616</v>
      </c>
      <c r="D11" s="31">
        <v>1228</v>
      </c>
      <c r="E11" s="4">
        <f>+D11-C11</f>
        <v>-22631.53616</v>
      </c>
    </row>
    <row r="12" spans="1:7" ht="45.75" customHeight="1" x14ac:dyDescent="0.25">
      <c r="A12" s="27" t="s">
        <v>11</v>
      </c>
      <c r="B12" s="32">
        <v>1E-3</v>
      </c>
      <c r="C12" s="31">
        <f>+C10-C11-C13</f>
        <v>1955.8988399999982</v>
      </c>
      <c r="D12" s="31">
        <v>525.63</v>
      </c>
    </row>
    <row r="13" spans="1:7" ht="45.75" customHeight="1" x14ac:dyDescent="0.25">
      <c r="A13" s="27" t="s">
        <v>12</v>
      </c>
      <c r="B13" s="33">
        <v>1E-3</v>
      </c>
      <c r="C13" s="31">
        <f>+$C$7*B13</f>
        <v>1518.5550000000001</v>
      </c>
      <c r="D13" s="31">
        <f>+C7*B13</f>
        <v>1518.5550000000001</v>
      </c>
      <c r="F13" s="4"/>
    </row>
    <row r="14" spans="1:7" ht="45.75" customHeight="1" x14ac:dyDescent="0.75">
      <c r="A14" s="27" t="s">
        <v>13</v>
      </c>
      <c r="B14" s="32" t="s">
        <v>20</v>
      </c>
      <c r="C14" s="31">
        <f>+C7-B10*C7</f>
        <v>1491221.01</v>
      </c>
      <c r="D14" s="31">
        <v>1518555</v>
      </c>
      <c r="E14" s="4">
        <f>+D14-C14</f>
        <v>27333.989999999991</v>
      </c>
      <c r="G14" s="23"/>
    </row>
    <row r="15" spans="1:7" ht="45.75" customHeight="1" x14ac:dyDescent="0.25">
      <c r="A15" s="27" t="s">
        <v>14</v>
      </c>
      <c r="B15" s="28"/>
      <c r="C15" s="29" t="s">
        <v>73</v>
      </c>
      <c r="D15" s="29" t="s">
        <v>76</v>
      </c>
    </row>
    <row r="16" spans="1:7" ht="45.75" customHeight="1" x14ac:dyDescent="0.25">
      <c r="A16" s="27" t="s">
        <v>15</v>
      </c>
      <c r="B16" s="28"/>
      <c r="C16" s="11" t="s">
        <v>74</v>
      </c>
      <c r="D16" s="11" t="s">
        <v>77</v>
      </c>
      <c r="F16" s="4">
        <f>+D7-D11-D12-D13-D14</f>
        <v>-3272.184999999823</v>
      </c>
    </row>
    <row r="17" spans="1:4" ht="45.75" customHeight="1" thickBot="1" x14ac:dyDescent="0.3">
      <c r="A17" s="65" t="s">
        <v>17</v>
      </c>
      <c r="B17" s="66"/>
      <c r="C17" s="34" t="s">
        <v>75</v>
      </c>
      <c r="D17" s="60" t="s">
        <v>78</v>
      </c>
    </row>
  </sheetData>
  <mergeCells count="2">
    <mergeCell ref="A4:D4"/>
    <mergeCell ref="A17:B17"/>
  </mergeCells>
  <hyperlinks>
    <hyperlink ref="A1" location="فهرست!A1" display="فهرست" xr:uid="{027AC6E7-12D8-42C4-9BDC-2149856F7E36}"/>
  </hyperlinks>
  <pageMargins left="0.7" right="0.7" top="0.75" bottom="0.75" header="0.3" footer="0.3"/>
  <pageSetup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FD898-5AB9-4046-B886-CF8AE5B69E0A}">
  <dimension ref="A2:F13"/>
  <sheetViews>
    <sheetView rightToLeft="1" workbookViewId="0"/>
  </sheetViews>
  <sheetFormatPr defaultRowHeight="15" x14ac:dyDescent="0.25"/>
  <cols>
    <col min="2" max="2" width="15.85546875" bestFit="1" customWidth="1"/>
  </cols>
  <sheetData>
    <row r="2" spans="1:6" ht="18" customHeight="1" x14ac:dyDescent="0.25"/>
    <row r="3" spans="1:6" ht="18" customHeight="1" x14ac:dyDescent="0.25">
      <c r="A3" t="s">
        <v>18</v>
      </c>
      <c r="B3" t="s">
        <v>19</v>
      </c>
      <c r="F3" t="s">
        <v>30</v>
      </c>
    </row>
    <row r="4" spans="1:6" ht="18" customHeight="1" x14ac:dyDescent="0.25">
      <c r="B4" s="3" t="s">
        <v>0</v>
      </c>
      <c r="F4" t="s">
        <v>23</v>
      </c>
    </row>
    <row r="5" spans="1:6" ht="18" customHeight="1" x14ac:dyDescent="0.25">
      <c r="B5" s="3" t="s">
        <v>26</v>
      </c>
      <c r="F5" t="s">
        <v>6</v>
      </c>
    </row>
    <row r="6" spans="1:6" ht="18" customHeight="1" x14ac:dyDescent="0.25">
      <c r="B6" s="3" t="s">
        <v>27</v>
      </c>
      <c r="F6" t="s">
        <v>31</v>
      </c>
    </row>
    <row r="7" spans="1:6" ht="18" customHeight="1" x14ac:dyDescent="0.25">
      <c r="B7" s="3" t="s">
        <v>28</v>
      </c>
      <c r="F7" t="s">
        <v>32</v>
      </c>
    </row>
    <row r="8" spans="1:6" ht="18" customHeight="1" x14ac:dyDescent="0.25">
      <c r="B8" s="3" t="s">
        <v>33</v>
      </c>
    </row>
    <row r="9" spans="1:6" ht="18" customHeight="1" x14ac:dyDescent="0.25"/>
    <row r="10" spans="1:6" ht="18" customHeight="1" x14ac:dyDescent="0.25"/>
    <row r="11" spans="1:6" ht="18" customHeight="1" x14ac:dyDescent="0.25"/>
    <row r="12" spans="1:6" ht="18" customHeight="1" x14ac:dyDescent="0.25"/>
    <row r="13" spans="1:6" ht="18" customHeight="1" x14ac:dyDescent="0.25"/>
  </sheetData>
  <hyperlinks>
    <hyperlink ref="B4" location="'آماد درهم'!A1" display="آماد درهم" xr:uid="{B39D531D-D603-478C-A445-6FC62C57AE24}"/>
    <hyperlink ref="B5" location="'آماد دلاری'!A1" display="آماد دلاری" xr:uid="{87056ABF-A2E7-48F4-A85A-76336CFF3B7B}"/>
    <hyperlink ref="B6" location="'شرکتهای خاص بانک'!A1" display="شرکتهای خاص بانک" xr:uid="{50D4FB7A-F610-4E18-A330-CA6A94CDC39E}"/>
    <hyperlink ref="B7" location="'شرکتهای بانک'!A1" display="شرکتهای بانک" xr:uid="{42D18B3B-1268-4C20-AD34-57DC7DF7B794}"/>
    <hyperlink ref="B8" location="تبدیل!A1" display="تبدیل" xr:uid="{0EF0AFC8-5418-4FEA-BCEE-5DA0713135B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E5D18-DBA7-4CB5-ADD2-C952D8F09A2A}">
  <dimension ref="A1:D15"/>
  <sheetViews>
    <sheetView rightToLeft="1" zoomScaleNormal="100" workbookViewId="0">
      <selection activeCell="B10" sqref="B10"/>
    </sheetView>
  </sheetViews>
  <sheetFormatPr defaultRowHeight="27.75" customHeight="1" x14ac:dyDescent="0.25"/>
  <cols>
    <col min="1" max="1" width="27.5703125" style="1" bestFit="1" customWidth="1"/>
    <col min="2" max="2" width="13.5703125" style="1" bestFit="1" customWidth="1"/>
    <col min="3" max="3" width="64.28515625" style="1" bestFit="1" customWidth="1"/>
    <col min="4" max="4" width="11.28515625" style="1" bestFit="1" customWidth="1"/>
    <col min="5" max="16384" width="9.140625" style="1"/>
  </cols>
  <sheetData>
    <row r="1" spans="1:4" ht="27.75" customHeight="1" thickBot="1" x14ac:dyDescent="0.4">
      <c r="A1" s="3" t="s">
        <v>29</v>
      </c>
      <c r="C1" s="2"/>
    </row>
    <row r="2" spans="1:4" ht="27.75" customHeight="1" thickBot="1" x14ac:dyDescent="0.3">
      <c r="A2" s="67" t="s">
        <v>22</v>
      </c>
      <c r="B2" s="68"/>
      <c r="C2" s="69"/>
    </row>
    <row r="3" spans="1:4" ht="48" customHeight="1" x14ac:dyDescent="0.25">
      <c r="A3" s="9" t="s">
        <v>1</v>
      </c>
      <c r="B3" s="37" t="s">
        <v>21</v>
      </c>
      <c r="C3" s="11" t="s">
        <v>40</v>
      </c>
    </row>
    <row r="4" spans="1:4" ht="48" customHeight="1" x14ac:dyDescent="0.25">
      <c r="A4" s="9" t="s">
        <v>2</v>
      </c>
      <c r="B4" s="10"/>
      <c r="C4" s="11" t="s">
        <v>3</v>
      </c>
    </row>
    <row r="5" spans="1:4" ht="48" customHeight="1" x14ac:dyDescent="0.25">
      <c r="A5" s="9" t="s">
        <v>4</v>
      </c>
      <c r="B5" s="10"/>
      <c r="C5" s="17">
        <v>20000000</v>
      </c>
    </row>
    <row r="6" spans="1:4" ht="48" customHeight="1" x14ac:dyDescent="0.25">
      <c r="A6" s="9" t="s">
        <v>5</v>
      </c>
      <c r="B6" s="10"/>
      <c r="C6" s="11" t="s">
        <v>6</v>
      </c>
    </row>
    <row r="7" spans="1:4" ht="48" customHeight="1" x14ac:dyDescent="0.25">
      <c r="A7" s="9" t="s">
        <v>7</v>
      </c>
      <c r="B7" s="10"/>
      <c r="C7" s="13" t="s">
        <v>38</v>
      </c>
    </row>
    <row r="8" spans="1:4" ht="48" customHeight="1" x14ac:dyDescent="0.25">
      <c r="A8" s="9" t="s">
        <v>9</v>
      </c>
      <c r="B8" s="14">
        <v>4.0000000000000001E-3</v>
      </c>
      <c r="C8" s="13">
        <f>+$C$5*B8</f>
        <v>80000</v>
      </c>
    </row>
    <row r="9" spans="1:4" ht="48" customHeight="1" x14ac:dyDescent="0.25">
      <c r="A9" s="9" t="s">
        <v>10</v>
      </c>
      <c r="B9" s="14">
        <v>2.5000000000000001E-3</v>
      </c>
      <c r="C9" s="13">
        <f>ROUND($C$12*B9,0)</f>
        <v>50000</v>
      </c>
    </row>
    <row r="10" spans="1:4" ht="48" customHeight="1" x14ac:dyDescent="0.25">
      <c r="A10" s="9" t="s">
        <v>11</v>
      </c>
      <c r="B10" s="14">
        <f>+B8-B9-B11</f>
        <v>1.5E-3</v>
      </c>
      <c r="C10" s="13">
        <f>+C8-C9-C11</f>
        <v>30000</v>
      </c>
      <c r="D10" s="1">
        <f>+C5*B9</f>
        <v>50000</v>
      </c>
    </row>
    <row r="11" spans="1:4" ht="48" customHeight="1" x14ac:dyDescent="0.25">
      <c r="A11" s="9" t="s">
        <v>12</v>
      </c>
      <c r="B11" s="14">
        <v>0</v>
      </c>
      <c r="C11" s="13">
        <f t="shared" ref="C11" si="0">+$C$5*B11</f>
        <v>0</v>
      </c>
    </row>
    <row r="12" spans="1:4" ht="48" customHeight="1" x14ac:dyDescent="0.25">
      <c r="A12" s="9" t="s">
        <v>13</v>
      </c>
      <c r="B12" s="14" t="s">
        <v>20</v>
      </c>
      <c r="C12" s="13">
        <f>C5</f>
        <v>20000000</v>
      </c>
    </row>
    <row r="13" spans="1:4" ht="48" customHeight="1" x14ac:dyDescent="0.25">
      <c r="A13" s="9" t="s">
        <v>14</v>
      </c>
      <c r="B13" s="10"/>
      <c r="C13" s="11" t="s">
        <v>39</v>
      </c>
    </row>
    <row r="14" spans="1:4" ht="48" customHeight="1" x14ac:dyDescent="0.25">
      <c r="A14" s="9" t="s">
        <v>15</v>
      </c>
      <c r="B14" s="10"/>
      <c r="C14" s="11" t="s">
        <v>16</v>
      </c>
    </row>
    <row r="15" spans="1:4" ht="48" customHeight="1" thickBot="1" x14ac:dyDescent="0.3">
      <c r="A15" s="70" t="s">
        <v>17</v>
      </c>
      <c r="B15" s="71"/>
      <c r="C15" s="38" t="s">
        <v>41</v>
      </c>
    </row>
  </sheetData>
  <mergeCells count="2">
    <mergeCell ref="A2:C2"/>
    <mergeCell ref="A15:B15"/>
  </mergeCells>
  <hyperlinks>
    <hyperlink ref="A1" location="فهرست!A1" display="فهرست" xr:uid="{107EBBEA-5887-47D3-8620-EA7AFA0B829A}"/>
  </hyperlinks>
  <pageMargins left="0.7" right="0.7" top="0.75" bottom="0.75" header="0.3" footer="0.3"/>
  <pageSetup scale="85" orientation="portrait" r:id="rId1"/>
  <colBreaks count="1" manualBreakCount="1">
    <brk id="3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C0A1B27-2D84-4E47-AED1-B2C991F0381D}">
          <x14:formula1>
            <xm:f>فهرست!$F$4:$F$7</xm:f>
          </x14:formula1>
          <xm:sqref>C6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3FE49-0C52-4F72-B6E2-F08C8516B750}">
  <dimension ref="A1:D15"/>
  <sheetViews>
    <sheetView rightToLeft="1" zoomScale="90" zoomScaleNormal="90" workbookViewId="0">
      <selection activeCell="C8" sqref="C8"/>
    </sheetView>
  </sheetViews>
  <sheetFormatPr defaultRowHeight="27.75" customHeight="1" x14ac:dyDescent="0.25"/>
  <cols>
    <col min="1" max="1" width="27.5703125" style="1" bestFit="1" customWidth="1"/>
    <col min="2" max="2" width="19.140625" style="1" bestFit="1" customWidth="1"/>
    <col min="3" max="3" width="72.85546875" style="1" bestFit="1" customWidth="1"/>
    <col min="4" max="4" width="0" style="1" hidden="1" customWidth="1"/>
    <col min="5" max="16384" width="9.140625" style="1"/>
  </cols>
  <sheetData>
    <row r="1" spans="1:4" ht="27.75" customHeight="1" thickBot="1" x14ac:dyDescent="0.4">
      <c r="A1" s="3" t="s">
        <v>29</v>
      </c>
      <c r="C1" s="2"/>
    </row>
    <row r="2" spans="1:4" s="22" customFormat="1" ht="52.5" customHeight="1" thickBot="1" x14ac:dyDescent="0.8">
      <c r="A2" s="72" t="s">
        <v>22</v>
      </c>
      <c r="B2" s="73"/>
      <c r="C2" s="74"/>
    </row>
    <row r="3" spans="1:4" s="22" customFormat="1" ht="52.5" customHeight="1" x14ac:dyDescent="0.75">
      <c r="A3" s="27" t="s">
        <v>1</v>
      </c>
      <c r="B3" s="39" t="s">
        <v>21</v>
      </c>
      <c r="C3" s="29" t="s">
        <v>43</v>
      </c>
    </row>
    <row r="4" spans="1:4" s="22" customFormat="1" ht="52.5" customHeight="1" x14ac:dyDescent="0.75">
      <c r="A4" s="27" t="s">
        <v>2</v>
      </c>
      <c r="B4" s="28"/>
      <c r="C4" s="29" t="s">
        <v>3</v>
      </c>
    </row>
    <row r="5" spans="1:4" s="22" customFormat="1" ht="52.5" customHeight="1" x14ac:dyDescent="0.75">
      <c r="A5" s="27" t="s">
        <v>4</v>
      </c>
      <c r="B5" s="28"/>
      <c r="C5" s="30">
        <v>1200000</v>
      </c>
    </row>
    <row r="6" spans="1:4" s="22" customFormat="1" ht="52.5" customHeight="1" x14ac:dyDescent="0.75">
      <c r="A6" s="27" t="s">
        <v>5</v>
      </c>
      <c r="B6" s="28"/>
      <c r="C6" s="29" t="s">
        <v>23</v>
      </c>
    </row>
    <row r="7" spans="1:4" s="22" customFormat="1" ht="52.5" customHeight="1" x14ac:dyDescent="0.75">
      <c r="A7" s="27" t="s">
        <v>7</v>
      </c>
      <c r="B7" s="28"/>
      <c r="C7" s="31" t="s">
        <v>8</v>
      </c>
    </row>
    <row r="8" spans="1:4" s="22" customFormat="1" ht="52.5" customHeight="1" x14ac:dyDescent="0.75">
      <c r="A8" s="27" t="s">
        <v>25</v>
      </c>
      <c r="B8" s="32">
        <v>4.0000000000000001E-3</v>
      </c>
      <c r="C8" s="31">
        <f>+$C$5*B8</f>
        <v>4800</v>
      </c>
    </row>
    <row r="9" spans="1:4" s="22" customFormat="1" ht="52.5" customHeight="1" x14ac:dyDescent="0.75">
      <c r="A9" s="27" t="s">
        <v>24</v>
      </c>
      <c r="B9" s="32">
        <v>3.5000000000000001E-3</v>
      </c>
      <c r="C9" s="31">
        <f>ROUND($C$12*B9,0)</f>
        <v>4200</v>
      </c>
    </row>
    <row r="10" spans="1:4" s="22" customFormat="1" ht="52.5" customHeight="1" x14ac:dyDescent="0.75">
      <c r="A10" s="27" t="s">
        <v>11</v>
      </c>
      <c r="B10" s="32">
        <f>+B8-B9-B11</f>
        <v>5.0000000000000001E-4</v>
      </c>
      <c r="C10" s="31">
        <f>+C8-C9-C11</f>
        <v>600</v>
      </c>
      <c r="D10" s="22">
        <f>+C5*B9</f>
        <v>4200</v>
      </c>
    </row>
    <row r="11" spans="1:4" s="22" customFormat="1" ht="52.5" customHeight="1" x14ac:dyDescent="0.75">
      <c r="A11" s="27" t="s">
        <v>12</v>
      </c>
      <c r="B11" s="32">
        <v>0</v>
      </c>
      <c r="C11" s="31">
        <f t="shared" ref="C11" si="0">+$C$5*B11</f>
        <v>0</v>
      </c>
    </row>
    <row r="12" spans="1:4" s="22" customFormat="1" ht="52.5" customHeight="1" x14ac:dyDescent="0.75">
      <c r="A12" s="27" t="s">
        <v>13</v>
      </c>
      <c r="B12" s="32" t="s">
        <v>20</v>
      </c>
      <c r="C12" s="31">
        <f>C5</f>
        <v>1200000</v>
      </c>
    </row>
    <row r="13" spans="1:4" s="22" customFormat="1" ht="52.5" customHeight="1" x14ac:dyDescent="0.75">
      <c r="A13" s="27" t="s">
        <v>14</v>
      </c>
      <c r="B13" s="28"/>
      <c r="C13" s="29" t="s">
        <v>49</v>
      </c>
    </row>
    <row r="14" spans="1:4" s="22" customFormat="1" ht="52.5" customHeight="1" x14ac:dyDescent="0.75">
      <c r="A14" s="27" t="s">
        <v>15</v>
      </c>
      <c r="B14" s="28"/>
      <c r="C14" s="29" t="s">
        <v>48</v>
      </c>
    </row>
    <row r="15" spans="1:4" s="22" customFormat="1" ht="52.5" customHeight="1" thickBot="1" x14ac:dyDescent="0.8">
      <c r="A15" s="65" t="s">
        <v>17</v>
      </c>
      <c r="B15" s="66"/>
      <c r="C15" s="34" t="s">
        <v>50</v>
      </c>
    </row>
  </sheetData>
  <mergeCells count="2">
    <mergeCell ref="A2:C2"/>
    <mergeCell ref="A15:B15"/>
  </mergeCells>
  <hyperlinks>
    <hyperlink ref="A1" location="فهرست!A1" display="فهرست" xr:uid="{2CE1B9D6-0CF1-431F-A1E1-97991E8250C3}"/>
  </hyperlinks>
  <pageMargins left="0.7" right="0.7" top="0.75" bottom="0.75" header="0.3" footer="0.3"/>
  <pageSetup scale="7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AA83D99-898B-4320-97D5-8DBE7DCC0D11}">
          <x14:formula1>
            <xm:f>فهرست!$F$4:$F$7</xm:f>
          </x14:formula1>
          <xm:sqref>C6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48E3E-06A5-4EAD-A130-02074CC8BF42}">
  <dimension ref="A1:H18"/>
  <sheetViews>
    <sheetView rightToLeft="1" topLeftCell="A10" zoomScaleNormal="100" workbookViewId="0">
      <selection activeCell="H17" sqref="H17:H19"/>
    </sheetView>
  </sheetViews>
  <sheetFormatPr defaultRowHeight="27.75" customHeight="1" x14ac:dyDescent="0.25"/>
  <cols>
    <col min="1" max="1" width="27.5703125" style="1" bestFit="1" customWidth="1"/>
    <col min="2" max="2" width="19.140625" style="1" bestFit="1" customWidth="1"/>
    <col min="3" max="3" width="53.28515625" style="1" customWidth="1"/>
    <col min="4" max="4" width="0" style="1" hidden="1" customWidth="1"/>
    <col min="5" max="5" width="20.85546875" style="5" hidden="1" customWidth="1"/>
    <col min="6" max="6" width="20.140625" style="1" hidden="1" customWidth="1"/>
    <col min="7" max="7" width="9.5703125" style="5" bestFit="1" customWidth="1"/>
    <col min="8" max="8" width="24.85546875" style="40" customWidth="1"/>
    <col min="9" max="16384" width="9.140625" style="1"/>
  </cols>
  <sheetData>
    <row r="1" spans="1:8" ht="27.75" customHeight="1" x14ac:dyDescent="0.35">
      <c r="A1" s="3" t="s">
        <v>29</v>
      </c>
      <c r="C1" s="2"/>
    </row>
    <row r="2" spans="1:8" ht="27.75" customHeight="1" x14ac:dyDescent="0.35">
      <c r="A2" s="3"/>
      <c r="C2" s="2"/>
    </row>
    <row r="3" spans="1:8" ht="27.75" customHeight="1" thickBot="1" x14ac:dyDescent="0.4">
      <c r="A3" s="3"/>
      <c r="C3" s="2"/>
    </row>
    <row r="4" spans="1:8" ht="51.75" customHeight="1" thickBot="1" x14ac:dyDescent="0.3">
      <c r="A4" s="75" t="s">
        <v>22</v>
      </c>
      <c r="B4" s="76"/>
      <c r="C4" s="77"/>
    </row>
    <row r="5" spans="1:8" ht="51.75" customHeight="1" x14ac:dyDescent="0.25">
      <c r="A5" s="24" t="s">
        <v>1</v>
      </c>
      <c r="B5" s="25" t="s">
        <v>21</v>
      </c>
      <c r="C5" s="26" t="s">
        <v>43</v>
      </c>
    </row>
    <row r="6" spans="1:8" ht="51.75" customHeight="1" x14ac:dyDescent="0.25">
      <c r="A6" s="27" t="s">
        <v>2</v>
      </c>
      <c r="B6" s="28"/>
      <c r="C6" s="29" t="s">
        <v>3</v>
      </c>
    </row>
    <row r="7" spans="1:8" ht="51.75" customHeight="1" x14ac:dyDescent="0.25">
      <c r="A7" s="27" t="s">
        <v>4</v>
      </c>
      <c r="B7" s="28"/>
      <c r="C7" s="31">
        <f>+C10+C14</f>
        <v>17640000.971999999</v>
      </c>
      <c r="E7" s="5">
        <f>(C14/(1-B10))</f>
        <v>17642541.497975707</v>
      </c>
      <c r="F7" s="4">
        <f>+C7-E7</f>
        <v>-2540.5259757079184</v>
      </c>
      <c r="H7" s="41">
        <v>20519625</v>
      </c>
    </row>
    <row r="8" spans="1:8" ht="51.75" customHeight="1" x14ac:dyDescent="0.25">
      <c r="A8" s="27" t="s">
        <v>5</v>
      </c>
      <c r="B8" s="28"/>
      <c r="C8" s="29" t="s">
        <v>6</v>
      </c>
      <c r="H8" s="40">
        <v>246235.5</v>
      </c>
    </row>
    <row r="9" spans="1:8" ht="51.75" customHeight="1" x14ac:dyDescent="0.25">
      <c r="A9" s="27" t="s">
        <v>7</v>
      </c>
      <c r="B9" s="28"/>
      <c r="C9" s="31" t="s">
        <v>38</v>
      </c>
      <c r="H9" s="40">
        <f>SUM(H7:H8)</f>
        <v>20765860.5</v>
      </c>
    </row>
    <row r="10" spans="1:8" ht="51.75" customHeight="1" x14ac:dyDescent="0.25">
      <c r="A10" s="27" t="s">
        <v>25</v>
      </c>
      <c r="B10" s="32">
        <v>1.2E-2</v>
      </c>
      <c r="C10" s="31">
        <f>+$C$14*B10</f>
        <v>209169.97200000001</v>
      </c>
      <c r="H10" s="40">
        <v>7.8170000000000002</v>
      </c>
    </row>
    <row r="11" spans="1:8" ht="51.75" customHeight="1" x14ac:dyDescent="0.25">
      <c r="A11" s="27" t="s">
        <v>24</v>
      </c>
      <c r="B11" s="33">
        <v>1.0999999999999999E-2</v>
      </c>
      <c r="C11" s="31">
        <f>ROUND($C$14*B11,0)</f>
        <v>191739</v>
      </c>
      <c r="H11" s="40">
        <f>H9/H10</f>
        <v>2656500</v>
      </c>
    </row>
    <row r="12" spans="1:8" ht="51.75" customHeight="1" x14ac:dyDescent="0.25">
      <c r="A12" s="27" t="s">
        <v>11</v>
      </c>
      <c r="B12" s="32">
        <f>+B10-B11-B13</f>
        <v>1.0000000000000009E-3</v>
      </c>
      <c r="C12" s="31">
        <f>+C10-C11-C13</f>
        <v>17430.972000000009</v>
      </c>
      <c r="D12" s="1">
        <f>+C7*B11</f>
        <v>194040.01069199998</v>
      </c>
    </row>
    <row r="13" spans="1:8" ht="51.75" customHeight="1" x14ac:dyDescent="0.25">
      <c r="A13" s="27" t="s">
        <v>12</v>
      </c>
      <c r="B13" s="33">
        <v>0</v>
      </c>
      <c r="C13" s="31">
        <f>+$C$7*B13</f>
        <v>0</v>
      </c>
      <c r="H13" s="40">
        <v>10295131</v>
      </c>
    </row>
    <row r="14" spans="1:8" ht="51.75" customHeight="1" x14ac:dyDescent="0.25">
      <c r="A14" s="27" t="s">
        <v>13</v>
      </c>
      <c r="B14" s="32" t="s">
        <v>20</v>
      </c>
      <c r="C14" s="30">
        <v>17430831</v>
      </c>
      <c r="H14" s="40">
        <v>7135700</v>
      </c>
    </row>
    <row r="15" spans="1:8" ht="51.75" customHeight="1" x14ac:dyDescent="0.25">
      <c r="A15" s="27" t="s">
        <v>14</v>
      </c>
      <c r="B15" s="28"/>
      <c r="C15" s="29" t="s">
        <v>39</v>
      </c>
      <c r="H15" s="40">
        <f>SUM(H13:H14)</f>
        <v>17430831</v>
      </c>
    </row>
    <row r="16" spans="1:8" ht="51.75" customHeight="1" x14ac:dyDescent="0.25">
      <c r="A16" s="27" t="s">
        <v>15</v>
      </c>
      <c r="B16" s="28"/>
      <c r="C16" s="29" t="s">
        <v>45</v>
      </c>
    </row>
    <row r="17" spans="1:8" ht="51.75" customHeight="1" thickBot="1" x14ac:dyDescent="0.3">
      <c r="A17" s="65" t="s">
        <v>17</v>
      </c>
      <c r="B17" s="66"/>
      <c r="C17" s="34" t="s">
        <v>44</v>
      </c>
      <c r="H17" s="40">
        <v>85628.4</v>
      </c>
    </row>
    <row r="18" spans="1:8" ht="27.75" customHeight="1" x14ac:dyDescent="0.25">
      <c r="H18" s="40">
        <v>123541.57</v>
      </c>
    </row>
  </sheetData>
  <mergeCells count="2">
    <mergeCell ref="A4:C4"/>
    <mergeCell ref="A17:B17"/>
  </mergeCells>
  <hyperlinks>
    <hyperlink ref="A1" location="فهرست!A1" display="فهرست" xr:uid="{8C92700E-D32B-4BA0-9065-297A0718BD5C}"/>
  </hyperlinks>
  <pageMargins left="0.7" right="0.7" top="0.75" bottom="0.75" header="0.3" footer="0.3"/>
  <pageSetup scale="9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92CB90E-2683-47E1-BC0F-E316672331D4}">
          <x14:formula1>
            <xm:f>فهرست!$F$4:$F$7</xm:f>
          </x14:formula1>
          <xm:sqref>C8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94724-EF81-472F-93E0-F8A893AB28D1}">
  <dimension ref="A1:D17"/>
  <sheetViews>
    <sheetView rightToLeft="1" tabSelected="1" zoomScale="77" zoomScaleNormal="77" workbookViewId="0">
      <selection activeCell="A17" sqref="A17"/>
    </sheetView>
  </sheetViews>
  <sheetFormatPr defaultRowHeight="27.75" customHeight="1" x14ac:dyDescent="0.25"/>
  <cols>
    <col min="1" max="1" width="27.5703125" style="1" bestFit="1" customWidth="1"/>
    <col min="2" max="2" width="19.140625" style="1" bestFit="1" customWidth="1"/>
    <col min="3" max="3" width="45.42578125" style="1" customWidth="1"/>
    <col min="4" max="4" width="0" style="1" hidden="1" customWidth="1"/>
    <col min="5" max="16384" width="9.140625" style="1"/>
  </cols>
  <sheetData>
    <row r="1" spans="1:4" ht="27.75" customHeight="1" thickBot="1" x14ac:dyDescent="0.4">
      <c r="A1" s="3" t="s">
        <v>29</v>
      </c>
      <c r="C1" s="2"/>
    </row>
    <row r="2" spans="1:4" ht="43.5" customHeight="1" thickBot="1" x14ac:dyDescent="0.3">
      <c r="A2" s="78" t="s">
        <v>22</v>
      </c>
      <c r="B2" s="79"/>
      <c r="C2" s="80"/>
    </row>
    <row r="3" spans="1:4" ht="43.5" customHeight="1" x14ac:dyDescent="0.25">
      <c r="A3" s="24" t="s">
        <v>1</v>
      </c>
      <c r="B3" s="25" t="s">
        <v>21</v>
      </c>
      <c r="C3" s="26" t="s">
        <v>84</v>
      </c>
    </row>
    <row r="4" spans="1:4" ht="43.5" customHeight="1" x14ac:dyDescent="0.25">
      <c r="A4" s="27" t="s">
        <v>2</v>
      </c>
      <c r="B4" s="28"/>
      <c r="C4" s="29" t="s">
        <v>80</v>
      </c>
    </row>
    <row r="5" spans="1:4" ht="43.5" customHeight="1" x14ac:dyDescent="0.25">
      <c r="A5" s="27" t="s">
        <v>4</v>
      </c>
      <c r="B5" s="28"/>
      <c r="C5" s="30">
        <v>8548183.6500000004</v>
      </c>
    </row>
    <row r="6" spans="1:4" ht="43.5" customHeight="1" x14ac:dyDescent="0.25">
      <c r="A6" s="27" t="s">
        <v>5</v>
      </c>
      <c r="B6" s="28"/>
      <c r="C6" s="29" t="s">
        <v>23</v>
      </c>
    </row>
    <row r="7" spans="1:4" ht="43.5" customHeight="1" x14ac:dyDescent="0.25">
      <c r="A7" s="27" t="s">
        <v>7</v>
      </c>
      <c r="B7" s="28"/>
      <c r="C7" s="31" t="s">
        <v>8</v>
      </c>
    </row>
    <row r="8" spans="1:4" ht="43.5" customHeight="1" x14ac:dyDescent="0.25">
      <c r="A8" s="27" t="s">
        <v>25</v>
      </c>
      <c r="B8" s="32">
        <v>2.5000000000000001E-2</v>
      </c>
      <c r="C8" s="31">
        <f>+$C$5*B8</f>
        <v>213704.59125000003</v>
      </c>
    </row>
    <row r="9" spans="1:4" ht="43.5" customHeight="1" x14ac:dyDescent="0.25">
      <c r="A9" s="27" t="s">
        <v>24</v>
      </c>
      <c r="B9" s="33">
        <v>2.4E-2</v>
      </c>
      <c r="C9" s="31">
        <f>ROUND($C$12*B9,0)</f>
        <v>205156</v>
      </c>
    </row>
    <row r="10" spans="1:4" ht="43.5" customHeight="1" x14ac:dyDescent="0.25">
      <c r="A10" s="27" t="s">
        <v>11</v>
      </c>
      <c r="B10" s="32">
        <v>1E-3</v>
      </c>
      <c r="C10" s="31">
        <f>+C8-C9-C11</f>
        <v>8548.5912500000268</v>
      </c>
      <c r="D10" s="1">
        <f>+C5*B9</f>
        <v>205156.40760000001</v>
      </c>
    </row>
    <row r="11" spans="1:4" ht="43.5" customHeight="1" x14ac:dyDescent="0.25">
      <c r="A11" s="27" t="s">
        <v>12</v>
      </c>
      <c r="B11" s="33">
        <v>0</v>
      </c>
      <c r="C11" s="31">
        <f t="shared" ref="C11" si="0">+$C$5*B11</f>
        <v>0</v>
      </c>
    </row>
    <row r="12" spans="1:4" ht="43.5" customHeight="1" x14ac:dyDescent="0.25">
      <c r="A12" s="27" t="s">
        <v>13</v>
      </c>
      <c r="B12" s="32" t="s">
        <v>20</v>
      </c>
      <c r="C12" s="43">
        <f>C5</f>
        <v>8548183.6500000004</v>
      </c>
    </row>
    <row r="13" spans="1:4" ht="43.5" customHeight="1" x14ac:dyDescent="0.25">
      <c r="A13" s="27" t="s">
        <v>14</v>
      </c>
      <c r="B13" s="28"/>
      <c r="C13" s="29" t="s">
        <v>81</v>
      </c>
    </row>
    <row r="14" spans="1:4" ht="43.5" customHeight="1" x14ac:dyDescent="0.25">
      <c r="A14" s="27" t="s">
        <v>15</v>
      </c>
      <c r="B14" s="28"/>
      <c r="C14" s="44" t="s">
        <v>82</v>
      </c>
    </row>
    <row r="15" spans="1:4" ht="43.5" customHeight="1" thickBot="1" x14ac:dyDescent="0.3">
      <c r="A15" s="65" t="s">
        <v>17</v>
      </c>
      <c r="B15" s="66"/>
      <c r="C15" s="84" t="s">
        <v>83</v>
      </c>
    </row>
    <row r="17" spans="1:3" ht="27.75" customHeight="1" x14ac:dyDescent="0.65">
      <c r="A17" s="62"/>
      <c r="B17" s="61"/>
      <c r="C17" s="61"/>
    </row>
  </sheetData>
  <mergeCells count="2">
    <mergeCell ref="A2:C2"/>
    <mergeCell ref="A15:B15"/>
  </mergeCells>
  <hyperlinks>
    <hyperlink ref="A1" location="فهرست!A1" display="فهرست" xr:uid="{0DD12B7A-CBC8-42A9-87F5-676CD0B738E9}"/>
  </hyperlinks>
  <pageMargins left="0.7" right="0.7" top="0.75" bottom="0.75" header="0.3" footer="0.3"/>
  <pageSetup scale="88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8B27BF5-329D-4AC2-B126-5AB7CA362749}">
          <x14:formula1>
            <xm:f>فهرست!$F$4:$F$7</xm:f>
          </x14:formula1>
          <xm:sqref>C6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59C95-EA8A-4848-844D-2DA74B1A9CA0}">
  <dimension ref="A1:D15"/>
  <sheetViews>
    <sheetView rightToLeft="1" zoomScale="77" zoomScaleNormal="77" workbookViewId="0">
      <selection activeCell="C3" sqref="C3"/>
    </sheetView>
  </sheetViews>
  <sheetFormatPr defaultRowHeight="27.75" customHeight="1" x14ac:dyDescent="0.25"/>
  <cols>
    <col min="1" max="1" width="27.5703125" style="1" bestFit="1" customWidth="1"/>
    <col min="2" max="2" width="19.140625" style="1" bestFit="1" customWidth="1"/>
    <col min="3" max="3" width="47.140625" style="1" customWidth="1"/>
    <col min="4" max="4" width="0" style="1" hidden="1" customWidth="1"/>
    <col min="5" max="16384" width="9.140625" style="1"/>
  </cols>
  <sheetData>
    <row r="1" spans="1:4" ht="27.75" customHeight="1" thickBot="1" x14ac:dyDescent="0.4">
      <c r="A1" s="3" t="s">
        <v>29</v>
      </c>
      <c r="C1" s="2"/>
    </row>
    <row r="2" spans="1:4" ht="43.5" customHeight="1" thickBot="1" x14ac:dyDescent="0.3">
      <c r="A2" s="78" t="s">
        <v>22</v>
      </c>
      <c r="B2" s="79"/>
      <c r="C2" s="80"/>
    </row>
    <row r="3" spans="1:4" ht="43.5" customHeight="1" x14ac:dyDescent="0.25">
      <c r="A3" s="24" t="s">
        <v>1</v>
      </c>
      <c r="B3" s="25" t="s">
        <v>21</v>
      </c>
      <c r="C3" s="26" t="s">
        <v>62</v>
      </c>
    </row>
    <row r="4" spans="1:4" ht="43.5" customHeight="1" x14ac:dyDescent="0.25">
      <c r="A4" s="27" t="s">
        <v>2</v>
      </c>
      <c r="B4" s="28"/>
      <c r="C4" s="29" t="s">
        <v>3</v>
      </c>
    </row>
    <row r="5" spans="1:4" ht="43.5" customHeight="1" x14ac:dyDescent="0.25">
      <c r="A5" s="27" t="s">
        <v>4</v>
      </c>
      <c r="B5" s="28"/>
      <c r="C5" s="30">
        <v>15973.48</v>
      </c>
    </row>
    <row r="6" spans="1:4" ht="43.5" customHeight="1" x14ac:dyDescent="0.25">
      <c r="A6" s="27" t="s">
        <v>5</v>
      </c>
      <c r="B6" s="28"/>
      <c r="C6" s="29" t="s">
        <v>6</v>
      </c>
    </row>
    <row r="7" spans="1:4" ht="43.5" customHeight="1" x14ac:dyDescent="0.25">
      <c r="A7" s="27" t="s">
        <v>7</v>
      </c>
      <c r="B7" s="28"/>
      <c r="C7" s="31" t="s">
        <v>8</v>
      </c>
    </row>
    <row r="8" spans="1:4" ht="43.5" customHeight="1" x14ac:dyDescent="0.25">
      <c r="A8" s="27" t="s">
        <v>25</v>
      </c>
      <c r="B8" s="32">
        <v>5.0000000000000001E-3</v>
      </c>
      <c r="C8" s="31">
        <f>+$C$5*B8</f>
        <v>79.867400000000004</v>
      </c>
    </row>
    <row r="9" spans="1:4" ht="43.5" customHeight="1" x14ac:dyDescent="0.25">
      <c r="A9" s="27" t="s">
        <v>24</v>
      </c>
      <c r="B9" s="33">
        <v>3.0000000000000001E-3</v>
      </c>
      <c r="C9" s="31">
        <f>ROUND($C$12*B9,0)</f>
        <v>48</v>
      </c>
    </row>
    <row r="10" spans="1:4" ht="43.5" customHeight="1" x14ac:dyDescent="0.25">
      <c r="A10" s="27" t="s">
        <v>11</v>
      </c>
      <c r="B10" s="32">
        <f>+B8-B9-B11</f>
        <v>1E-3</v>
      </c>
      <c r="C10" s="31">
        <f>+C8-C9-C11</f>
        <v>15.893920000000003</v>
      </c>
      <c r="D10" s="1">
        <f>+C5*B9</f>
        <v>47.920439999999999</v>
      </c>
    </row>
    <row r="11" spans="1:4" ht="43.5" customHeight="1" x14ac:dyDescent="0.25">
      <c r="A11" s="27" t="s">
        <v>12</v>
      </c>
      <c r="B11" s="33">
        <v>1E-3</v>
      </c>
      <c r="C11" s="31">
        <f t="shared" ref="C11" si="0">+$C$5*B11</f>
        <v>15.97348</v>
      </c>
    </row>
    <row r="12" spans="1:4" ht="43.5" customHeight="1" x14ac:dyDescent="0.25">
      <c r="A12" s="27" t="s">
        <v>13</v>
      </c>
      <c r="B12" s="32" t="s">
        <v>20</v>
      </c>
      <c r="C12" s="31">
        <f>C5</f>
        <v>15973.48</v>
      </c>
    </row>
    <row r="13" spans="1:4" ht="43.5" customHeight="1" x14ac:dyDescent="0.25">
      <c r="A13" s="27" t="s">
        <v>14</v>
      </c>
      <c r="B13" s="28"/>
      <c r="C13" s="29" t="s">
        <v>59</v>
      </c>
    </row>
    <row r="14" spans="1:4" ht="43.5" customHeight="1" x14ac:dyDescent="0.25">
      <c r="A14" s="27" t="s">
        <v>15</v>
      </c>
      <c r="B14" s="28"/>
      <c r="C14" s="29" t="s">
        <v>60</v>
      </c>
    </row>
    <row r="15" spans="1:4" ht="43.5" customHeight="1" thickBot="1" x14ac:dyDescent="0.3">
      <c r="A15" s="65" t="s">
        <v>17</v>
      </c>
      <c r="B15" s="66"/>
      <c r="C15" s="34" t="s">
        <v>61</v>
      </c>
    </row>
  </sheetData>
  <mergeCells count="2">
    <mergeCell ref="A2:C2"/>
    <mergeCell ref="A15:B15"/>
  </mergeCells>
  <hyperlinks>
    <hyperlink ref="A1" location="فهرست!A1" display="فهرست" xr:uid="{8E24873D-45FD-4A29-BE57-B6D41102A592}"/>
  </hyperlinks>
  <pageMargins left="0.7" right="0.7" top="0.75" bottom="0.75" header="0.3" footer="0.3"/>
  <pageSetup scale="88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CB99C9D-25A9-4560-BDA3-096017E72F67}">
          <x14:formula1>
            <xm:f>فهرست!$F$4:$F$7</xm:f>
          </x14:formula1>
          <xm:sqref>C6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38BAD-9595-4C51-BB84-8CE6A7C73915}">
  <dimension ref="A1:F15"/>
  <sheetViews>
    <sheetView rightToLeft="1" zoomScaleNormal="100" workbookViewId="0">
      <selection activeCell="C8" sqref="C8"/>
    </sheetView>
  </sheetViews>
  <sheetFormatPr defaultRowHeight="27.75" customHeight="1" x14ac:dyDescent="0.25"/>
  <cols>
    <col min="1" max="1" width="30.5703125" style="1" bestFit="1" customWidth="1"/>
    <col min="2" max="2" width="16.85546875" style="1" bestFit="1" customWidth="1"/>
    <col min="3" max="3" width="55.140625" style="1" bestFit="1" customWidth="1"/>
    <col min="4" max="4" width="0" style="1" hidden="1" customWidth="1"/>
    <col min="5" max="16384" width="9.140625" style="1"/>
  </cols>
  <sheetData>
    <row r="1" spans="1:6" ht="27.75" customHeight="1" thickBot="1" x14ac:dyDescent="0.4">
      <c r="A1" s="3" t="s">
        <v>29</v>
      </c>
      <c r="C1" s="2"/>
    </row>
    <row r="2" spans="1:6" ht="58.5" customHeight="1" thickBot="1" x14ac:dyDescent="0.3">
      <c r="A2" s="81" t="s">
        <v>22</v>
      </c>
      <c r="B2" s="82"/>
      <c r="C2" s="83"/>
    </row>
    <row r="3" spans="1:6" ht="50.25" customHeight="1" x14ac:dyDescent="0.25">
      <c r="A3" s="6" t="s">
        <v>1</v>
      </c>
      <c r="B3" s="7" t="s">
        <v>21</v>
      </c>
      <c r="C3" s="8" t="s">
        <v>34</v>
      </c>
    </row>
    <row r="4" spans="1:6" ht="56.25" customHeight="1" x14ac:dyDescent="0.25">
      <c r="A4" s="9" t="s">
        <v>2</v>
      </c>
      <c r="B4" s="10"/>
      <c r="C4" s="11" t="s">
        <v>3</v>
      </c>
    </row>
    <row r="5" spans="1:6" ht="56.25" customHeight="1" x14ac:dyDescent="0.25">
      <c r="A5" s="9" t="s">
        <v>4</v>
      </c>
      <c r="B5" s="10"/>
      <c r="C5" s="12">
        <v>595474</v>
      </c>
    </row>
    <row r="6" spans="1:6" ht="56.25" customHeight="1" x14ac:dyDescent="0.25">
      <c r="A6" s="9" t="s">
        <v>5</v>
      </c>
      <c r="B6" s="10"/>
      <c r="C6" s="13" t="s">
        <v>6</v>
      </c>
    </row>
    <row r="7" spans="1:6" ht="56.25" customHeight="1" x14ac:dyDescent="0.25">
      <c r="A7" s="9" t="s">
        <v>7</v>
      </c>
      <c r="B7" s="10"/>
      <c r="C7" s="13" t="s">
        <v>38</v>
      </c>
    </row>
    <row r="8" spans="1:6" ht="56.25" customHeight="1" x14ac:dyDescent="0.25">
      <c r="A8" s="9" t="s">
        <v>25</v>
      </c>
      <c r="B8" s="21">
        <v>8.0000000000000002E-3</v>
      </c>
      <c r="C8" s="17">
        <f>+$C$5*B8</f>
        <v>4763.7920000000004</v>
      </c>
      <c r="F8" s="4">
        <f>+C8-C9-C10-C11</f>
        <v>0</v>
      </c>
    </row>
    <row r="9" spans="1:6" ht="56.25" customHeight="1" x14ac:dyDescent="0.25">
      <c r="A9" s="9" t="s">
        <v>24</v>
      </c>
      <c r="B9" s="18">
        <v>5.0000000000000001E-3</v>
      </c>
      <c r="C9" s="13">
        <f>ROUND($C$12*B9,0)</f>
        <v>2954</v>
      </c>
    </row>
    <row r="10" spans="1:6" ht="56.25" customHeight="1" x14ac:dyDescent="0.25">
      <c r="A10" s="9" t="s">
        <v>11</v>
      </c>
      <c r="B10" s="14">
        <f>+B8-B9-B11</f>
        <v>2E-3</v>
      </c>
      <c r="C10" s="13">
        <f>+C8-C9-C11</f>
        <v>1214.3180000000002</v>
      </c>
      <c r="D10" s="1">
        <f>+C5*B9</f>
        <v>2977.37</v>
      </c>
    </row>
    <row r="11" spans="1:6" ht="56.25" customHeight="1" x14ac:dyDescent="0.25">
      <c r="A11" s="9" t="s">
        <v>12</v>
      </c>
      <c r="B11" s="18">
        <v>1E-3</v>
      </c>
      <c r="C11" s="13">
        <f>+$C$5*B11</f>
        <v>595.47400000000005</v>
      </c>
    </row>
    <row r="12" spans="1:6" ht="56.25" customHeight="1" x14ac:dyDescent="0.25">
      <c r="A12" s="9" t="s">
        <v>13</v>
      </c>
      <c r="B12" s="14" t="s">
        <v>20</v>
      </c>
      <c r="C12" s="13">
        <f>C5-C8</f>
        <v>590710.20799999998</v>
      </c>
    </row>
    <row r="13" spans="1:6" ht="56.25" customHeight="1" x14ac:dyDescent="0.25">
      <c r="A13" s="9" t="s">
        <v>14</v>
      </c>
      <c r="B13" s="10"/>
      <c r="C13" s="11" t="s">
        <v>35</v>
      </c>
    </row>
    <row r="14" spans="1:6" ht="56.25" customHeight="1" x14ac:dyDescent="0.25">
      <c r="A14" s="9" t="s">
        <v>15</v>
      </c>
      <c r="B14" s="10"/>
      <c r="C14" s="19" t="s">
        <v>36</v>
      </c>
    </row>
    <row r="15" spans="1:6" ht="56.25" customHeight="1" thickBot="1" x14ac:dyDescent="0.3">
      <c r="A15" s="15" t="s">
        <v>17</v>
      </c>
      <c r="B15" s="16"/>
      <c r="C15" s="20" t="s">
        <v>37</v>
      </c>
    </row>
  </sheetData>
  <mergeCells count="1">
    <mergeCell ref="A2:C2"/>
  </mergeCells>
  <hyperlinks>
    <hyperlink ref="A1" location="فهرست!A1" display="فهرست" xr:uid="{A0F7564E-6CC2-4B3F-92DE-9DA36CFB2D18}"/>
  </hyperlinks>
  <pageMargins left="0.7" right="0.7" top="0.75" bottom="0.75" header="0.3" footer="0.3"/>
  <pageSetup paperSize="11" scale="54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8B3F3C-43A8-4E98-AC0F-A3262FD1BAE3}">
          <x14:formula1>
            <xm:f>فهرست!$F$4:$F$7</xm:f>
          </x14:formula1>
          <xm:sqref>C6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6B00-26A3-4470-A798-A05C8DC182B3}">
  <dimension ref="A1:I17"/>
  <sheetViews>
    <sheetView rightToLeft="1" topLeftCell="A4" zoomScale="85" zoomScaleNormal="85" workbookViewId="0">
      <selection activeCell="H8" sqref="H8"/>
    </sheetView>
  </sheetViews>
  <sheetFormatPr defaultRowHeight="27.75" customHeight="1" x14ac:dyDescent="0.4"/>
  <cols>
    <col min="1" max="1" width="27.5703125" style="1" bestFit="1" customWidth="1"/>
    <col min="2" max="2" width="17.140625" style="1" bestFit="1" customWidth="1"/>
    <col min="3" max="3" width="40" style="1" customWidth="1"/>
    <col min="4" max="4" width="0" style="1" hidden="1" customWidth="1"/>
    <col min="5" max="5" width="9.140625" style="1"/>
    <col min="6" max="6" width="18" style="1" bestFit="1" customWidth="1"/>
    <col min="7" max="7" width="36.140625" style="53" customWidth="1"/>
    <col min="8" max="8" width="19.85546875" style="4" bestFit="1" customWidth="1"/>
    <col min="9" max="9" width="11.28515625" style="1" bestFit="1" customWidth="1"/>
    <col min="10" max="16384" width="9.140625" style="1"/>
  </cols>
  <sheetData>
    <row r="1" spans="1:9" ht="27.75" customHeight="1" x14ac:dyDescent="0.4">
      <c r="A1" s="3" t="s">
        <v>29</v>
      </c>
      <c r="C1" s="2"/>
    </row>
    <row r="2" spans="1:9" ht="27.75" customHeight="1" x14ac:dyDescent="0.4">
      <c r="A2" s="3"/>
      <c r="C2" s="2"/>
    </row>
    <row r="3" spans="1:9" ht="27.75" customHeight="1" thickBot="1" x14ac:dyDescent="0.45">
      <c r="A3" s="3"/>
      <c r="C3" s="2"/>
    </row>
    <row r="4" spans="1:9" ht="27.75" customHeight="1" thickBot="1" x14ac:dyDescent="0.9">
      <c r="A4" s="75" t="s">
        <v>22</v>
      </c>
      <c r="B4" s="76"/>
      <c r="C4" s="77"/>
      <c r="D4" s="22"/>
      <c r="E4" s="22"/>
      <c r="F4" s="22"/>
      <c r="G4" s="54"/>
      <c r="H4" s="23"/>
    </row>
    <row r="5" spans="1:9" ht="45.75" customHeight="1" x14ac:dyDescent="0.85">
      <c r="A5" s="24" t="s">
        <v>1</v>
      </c>
      <c r="B5" s="25" t="s">
        <v>21</v>
      </c>
      <c r="C5" s="26" t="s">
        <v>69</v>
      </c>
      <c r="D5" s="22"/>
      <c r="E5" s="22"/>
      <c r="F5" s="22"/>
      <c r="G5" s="54"/>
      <c r="H5" s="23"/>
    </row>
    <row r="6" spans="1:9" ht="45.75" customHeight="1" x14ac:dyDescent="0.85">
      <c r="A6" s="27" t="s">
        <v>2</v>
      </c>
      <c r="B6" s="28"/>
      <c r="C6" s="29" t="s">
        <v>80</v>
      </c>
      <c r="D6" s="22"/>
      <c r="E6" s="22"/>
      <c r="F6" s="22"/>
      <c r="G6" s="54"/>
      <c r="H6" s="23"/>
    </row>
    <row r="7" spans="1:9" ht="45.75" customHeight="1" x14ac:dyDescent="0.75">
      <c r="A7" s="27" t="s">
        <v>4</v>
      </c>
      <c r="B7" s="28"/>
      <c r="C7" s="30">
        <v>1518555</v>
      </c>
      <c r="D7" s="22"/>
      <c r="E7" s="22"/>
      <c r="F7" s="23">
        <f>ROUND(C7,0)</f>
        <v>1518555</v>
      </c>
    </row>
    <row r="8" spans="1:9" ht="45.75" customHeight="1" x14ac:dyDescent="0.75">
      <c r="A8" s="27" t="s">
        <v>5</v>
      </c>
      <c r="B8" s="28"/>
      <c r="C8" s="29" t="s">
        <v>23</v>
      </c>
      <c r="D8" s="22"/>
      <c r="E8" s="22"/>
      <c r="F8" s="23"/>
    </row>
    <row r="9" spans="1:9" ht="45.75" customHeight="1" x14ac:dyDescent="0.75">
      <c r="A9" s="27" t="s">
        <v>7</v>
      </c>
      <c r="B9" s="28"/>
      <c r="C9" s="31" t="s">
        <v>8</v>
      </c>
      <c r="D9" s="22"/>
      <c r="E9" s="22"/>
      <c r="F9" s="22"/>
    </row>
    <row r="10" spans="1:9" ht="45.75" customHeight="1" x14ac:dyDescent="0.75">
      <c r="A10" s="27" t="s">
        <v>25</v>
      </c>
      <c r="B10" s="32">
        <v>1.7999999999999999E-2</v>
      </c>
      <c r="C10" s="43">
        <f>+$C$7*B10</f>
        <v>27333.989999999998</v>
      </c>
      <c r="D10" s="22"/>
      <c r="E10" s="22"/>
      <c r="F10" s="23"/>
      <c r="G10" s="59">
        <f>+C7-C10</f>
        <v>1491221.01</v>
      </c>
    </row>
    <row r="11" spans="1:9" ht="45.75" customHeight="1" x14ac:dyDescent="0.75">
      <c r="A11" s="27" t="s">
        <v>24</v>
      </c>
      <c r="B11" s="33">
        <v>1.6E-2</v>
      </c>
      <c r="C11" s="31">
        <f>ROUND($C$14*B11,0)</f>
        <v>23860</v>
      </c>
      <c r="D11" s="22"/>
      <c r="E11" s="22"/>
      <c r="F11" s="22"/>
    </row>
    <row r="12" spans="1:9" ht="45.75" customHeight="1" x14ac:dyDescent="0.75">
      <c r="A12" s="27" t="s">
        <v>11</v>
      </c>
      <c r="B12" s="32">
        <f>+B10-B11-B13</f>
        <v>9.9999999999999829E-4</v>
      </c>
      <c r="C12" s="31">
        <f>+C10-C11-C13</f>
        <v>1955.4349999999979</v>
      </c>
      <c r="D12" s="22">
        <f>+C7*B11</f>
        <v>24296.880000000001</v>
      </c>
      <c r="E12" s="22"/>
      <c r="F12" s="22"/>
    </row>
    <row r="13" spans="1:9" ht="45.75" customHeight="1" x14ac:dyDescent="0.75">
      <c r="A13" s="27" t="s">
        <v>12</v>
      </c>
      <c r="B13" s="33">
        <v>1E-3</v>
      </c>
      <c r="C13" s="31">
        <f t="shared" ref="C13" si="0">+$C$7*B13</f>
        <v>1518.5550000000001</v>
      </c>
      <c r="D13" s="22"/>
      <c r="E13" s="22"/>
      <c r="F13" s="22"/>
      <c r="I13" s="4"/>
    </row>
    <row r="14" spans="1:9" ht="45.75" customHeight="1" x14ac:dyDescent="0.75">
      <c r="A14" s="27" t="s">
        <v>13</v>
      </c>
      <c r="B14" s="32" t="s">
        <v>20</v>
      </c>
      <c r="C14" s="43">
        <f>+C7-B10*C7</f>
        <v>1491221.01</v>
      </c>
      <c r="D14" s="22"/>
      <c r="E14" s="22"/>
      <c r="F14" s="23"/>
    </row>
    <row r="15" spans="1:9" ht="45.75" customHeight="1" x14ac:dyDescent="0.75">
      <c r="A15" s="27" t="s">
        <v>14</v>
      </c>
      <c r="B15" s="28"/>
      <c r="C15" s="29" t="s">
        <v>73</v>
      </c>
      <c r="D15" s="22"/>
      <c r="E15" s="22"/>
      <c r="F15" s="22"/>
    </row>
    <row r="16" spans="1:9" ht="45.75" customHeight="1" x14ac:dyDescent="0.75">
      <c r="A16" s="27" t="s">
        <v>15</v>
      </c>
      <c r="B16" s="28"/>
      <c r="C16" s="11" t="s">
        <v>74</v>
      </c>
      <c r="D16" s="22"/>
      <c r="E16" s="22"/>
      <c r="F16" s="22"/>
    </row>
    <row r="17" spans="1:6" ht="45.75" customHeight="1" thickBot="1" x14ac:dyDescent="0.8">
      <c r="A17" s="65" t="s">
        <v>17</v>
      </c>
      <c r="B17" s="66"/>
      <c r="C17" s="34" t="s">
        <v>75</v>
      </c>
      <c r="D17" s="22"/>
      <c r="E17" s="22"/>
      <c r="F17" s="22"/>
    </row>
  </sheetData>
  <mergeCells count="2">
    <mergeCell ref="A4:C4"/>
    <mergeCell ref="A17:B17"/>
  </mergeCells>
  <hyperlinks>
    <hyperlink ref="A1" location="فهرست!A1" display="فهرست" xr:uid="{3375D491-2472-4879-95EB-4AB7F47A1E2A}"/>
  </hyperlinks>
  <pageMargins left="0.7" right="0.7" top="0.75" bottom="0.75" header="0.3" footer="0.3"/>
  <pageSetup scale="86" orientation="portrait" r:id="rId1"/>
  <colBreaks count="1" manualBreakCount="1">
    <brk id="5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C217867-EE59-46DD-AC79-24FFC42ECC12}">
          <x14:formula1>
            <xm:f>فهرست!$F$4:$F$7</xm:f>
          </x14:formula1>
          <xm:sqref>C8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049E7-AC7D-427A-A31B-2E1C06A1D835}">
  <dimension ref="A1:M17"/>
  <sheetViews>
    <sheetView rightToLeft="1" zoomScale="70" zoomScaleNormal="70" workbookViewId="0">
      <selection activeCell="A5" sqref="A5:D14"/>
    </sheetView>
  </sheetViews>
  <sheetFormatPr defaultRowHeight="27.75" customHeight="1" x14ac:dyDescent="0.75"/>
  <cols>
    <col min="1" max="1" width="27.5703125" style="1" bestFit="1" customWidth="1"/>
    <col min="2" max="2" width="19.140625" style="1" bestFit="1" customWidth="1"/>
    <col min="3" max="3" width="40.5703125" style="1" customWidth="1"/>
    <col min="4" max="4" width="40" style="1" customWidth="1"/>
    <col min="5" max="5" width="9.140625" style="1" customWidth="1"/>
    <col min="6" max="6" width="28" style="5" customWidth="1"/>
    <col min="7" max="7" width="19.42578125" style="4" bestFit="1" customWidth="1"/>
    <col min="8" max="8" width="9.5703125" style="5" bestFit="1" customWidth="1"/>
    <col min="9" max="9" width="14.28515625" style="1" bestFit="1" customWidth="1"/>
    <col min="10" max="10" width="56.140625" style="4" customWidth="1"/>
    <col min="11" max="11" width="9.140625" style="1"/>
    <col min="12" max="12" width="20.42578125" style="57" bestFit="1" customWidth="1"/>
    <col min="13" max="13" width="18.28515625" style="55" bestFit="1" customWidth="1"/>
    <col min="14" max="16384" width="9.140625" style="1"/>
  </cols>
  <sheetData>
    <row r="1" spans="1:13" ht="27.75" customHeight="1" x14ac:dyDescent="0.75">
      <c r="A1" s="3" t="s">
        <v>29</v>
      </c>
      <c r="C1" s="2"/>
      <c r="D1" s="2"/>
    </row>
    <row r="2" spans="1:13" ht="27.75" customHeight="1" x14ac:dyDescent="0.75">
      <c r="A2" s="3"/>
      <c r="C2" s="2"/>
      <c r="D2" s="2"/>
      <c r="L2" s="58">
        <v>183931.5</v>
      </c>
    </row>
    <row r="3" spans="1:13" ht="27.75" customHeight="1" thickBot="1" x14ac:dyDescent="0.8">
      <c r="A3" s="3"/>
      <c r="C3" s="2"/>
      <c r="D3" s="2"/>
      <c r="L3" s="57">
        <v>186297.45</v>
      </c>
    </row>
    <row r="4" spans="1:13" ht="51.75" customHeight="1" thickBot="1" x14ac:dyDescent="0.8">
      <c r="A4" s="75" t="s">
        <v>22</v>
      </c>
      <c r="B4" s="76"/>
      <c r="C4" s="76"/>
      <c r="D4" s="77"/>
      <c r="L4" s="57">
        <v>187900.05</v>
      </c>
    </row>
    <row r="5" spans="1:13" ht="51.75" customHeight="1" x14ac:dyDescent="0.75">
      <c r="A5" s="24" t="s">
        <v>1</v>
      </c>
      <c r="B5" s="25" t="s">
        <v>21</v>
      </c>
      <c r="C5" s="26" t="s">
        <v>69</v>
      </c>
      <c r="D5" s="26" t="str">
        <f>C5</f>
        <v>1402/12/14</v>
      </c>
      <c r="I5" s="49"/>
    </row>
    <row r="6" spans="1:13" ht="51.75" customHeight="1" x14ac:dyDescent="0.75">
      <c r="A6" s="27" t="s">
        <v>2</v>
      </c>
      <c r="B6" s="28"/>
      <c r="C6" s="29" t="s">
        <v>3</v>
      </c>
      <c r="D6" s="29" t="s">
        <v>3</v>
      </c>
      <c r="I6" s="49"/>
      <c r="M6" s="55">
        <f>L6*K6</f>
        <v>0</v>
      </c>
    </row>
    <row r="7" spans="1:13" ht="51.75" customHeight="1" x14ac:dyDescent="0.75">
      <c r="A7" s="27" t="s">
        <v>4</v>
      </c>
      <c r="B7" s="28"/>
      <c r="C7" s="31">
        <f>C14/(1-B10)</f>
        <v>9431237.3225152139</v>
      </c>
      <c r="D7" s="31">
        <f>D14/(1-B10)</f>
        <v>1312738.336713996</v>
      </c>
      <c r="I7" s="49"/>
      <c r="M7" s="55">
        <f t="shared" ref="M7:M16" si="0">L7*K7</f>
        <v>0</v>
      </c>
    </row>
    <row r="8" spans="1:13" ht="51.75" customHeight="1" x14ac:dyDescent="0.75">
      <c r="A8" s="27" t="s">
        <v>5</v>
      </c>
      <c r="B8" s="28"/>
      <c r="C8" s="29" t="s">
        <v>6</v>
      </c>
      <c r="D8" s="29" t="s">
        <v>23</v>
      </c>
      <c r="I8" s="49"/>
      <c r="M8" s="55">
        <f t="shared" si="0"/>
        <v>0</v>
      </c>
    </row>
    <row r="9" spans="1:13" ht="51.75" customHeight="1" x14ac:dyDescent="0.75">
      <c r="A9" s="27" t="s">
        <v>7</v>
      </c>
      <c r="B9" s="28"/>
      <c r="C9" s="31" t="s">
        <v>8</v>
      </c>
      <c r="D9" s="27" t="s">
        <v>8</v>
      </c>
      <c r="I9" s="49"/>
      <c r="M9" s="55">
        <f t="shared" si="0"/>
        <v>0</v>
      </c>
    </row>
    <row r="10" spans="1:13" ht="51.75" customHeight="1" x14ac:dyDescent="0.75">
      <c r="A10" s="27" t="s">
        <v>25</v>
      </c>
      <c r="B10" s="32">
        <v>1.4E-2</v>
      </c>
      <c r="C10" s="31">
        <f>+$C$7*B10</f>
        <v>132037.32251521299</v>
      </c>
      <c r="D10" s="31">
        <f>+$D$7*B10</f>
        <v>18378.336713995945</v>
      </c>
      <c r="I10" s="49"/>
      <c r="M10" s="55">
        <f t="shared" si="0"/>
        <v>0</v>
      </c>
    </row>
    <row r="11" spans="1:13" ht="51.75" customHeight="1" x14ac:dyDescent="0.75">
      <c r="A11" s="27" t="s">
        <v>24</v>
      </c>
      <c r="B11" s="33">
        <v>6.0000000000000001E-3</v>
      </c>
      <c r="C11" s="31">
        <f>ROUND($C$14*B11,0)</f>
        <v>55795</v>
      </c>
      <c r="D11" s="31">
        <f>ROUND($D$14*B11,0)</f>
        <v>7766</v>
      </c>
      <c r="I11" s="4"/>
      <c r="M11" s="55">
        <f t="shared" si="0"/>
        <v>0</v>
      </c>
    </row>
    <row r="12" spans="1:13" ht="51.75" customHeight="1" x14ac:dyDescent="0.75">
      <c r="A12" s="27" t="s">
        <v>11</v>
      </c>
      <c r="B12" s="32">
        <f>+B10-B11-B13</f>
        <v>7.0000000000000001E-3</v>
      </c>
      <c r="C12" s="31">
        <f>+C10-C11-C13</f>
        <v>66811.085192697778</v>
      </c>
      <c r="D12" s="31">
        <f>+D10-D11-D13</f>
        <v>9299.5983772819491</v>
      </c>
      <c r="I12" s="4"/>
      <c r="M12" s="55">
        <f t="shared" si="0"/>
        <v>0</v>
      </c>
    </row>
    <row r="13" spans="1:13" ht="51.75" customHeight="1" x14ac:dyDescent="0.75">
      <c r="A13" s="27" t="s">
        <v>12</v>
      </c>
      <c r="B13" s="33">
        <v>1E-3</v>
      </c>
      <c r="C13" s="31">
        <f>+$C$7*B13</f>
        <v>9431.2373225152132</v>
      </c>
      <c r="D13" s="31">
        <f>+$D$7*B13</f>
        <v>1312.738336713996</v>
      </c>
      <c r="L13" s="57">
        <f>SUM(L2:L12)</f>
        <v>558129</v>
      </c>
      <c r="M13" s="55">
        <f t="shared" si="0"/>
        <v>0</v>
      </c>
    </row>
    <row r="14" spans="1:13" ht="51.75" customHeight="1" x14ac:dyDescent="0.75">
      <c r="A14" s="27" t="s">
        <v>13</v>
      </c>
      <c r="B14" s="32" t="s">
        <v>20</v>
      </c>
      <c r="C14" s="30">
        <v>9299200</v>
      </c>
      <c r="D14" s="30">
        <v>1294360</v>
      </c>
      <c r="F14" s="52">
        <f>C14</f>
        <v>9299200</v>
      </c>
      <c r="G14" s="50">
        <f>D7</f>
        <v>1312738.336713996</v>
      </c>
      <c r="M14" s="55">
        <f t="shared" si="0"/>
        <v>0</v>
      </c>
    </row>
    <row r="15" spans="1:13" ht="51.75" customHeight="1" x14ac:dyDescent="0.75">
      <c r="A15" s="27" t="s">
        <v>14</v>
      </c>
      <c r="B15" s="28"/>
      <c r="C15" s="48" t="s">
        <v>70</v>
      </c>
      <c r="D15" s="48" t="str">
        <f>C15</f>
        <v>دولت (تبدیل درهم از منابع دلار چین)</v>
      </c>
      <c r="F15" s="51">
        <v>7.1844000000000001</v>
      </c>
      <c r="G15" s="51">
        <f>F15</f>
        <v>7.1844000000000001</v>
      </c>
      <c r="M15" s="55">
        <f t="shared" si="0"/>
        <v>0</v>
      </c>
    </row>
    <row r="16" spans="1:13" ht="51.75" customHeight="1" x14ac:dyDescent="0.75">
      <c r="A16" s="27" t="s">
        <v>15</v>
      </c>
      <c r="B16" s="28"/>
      <c r="C16" s="44" t="s">
        <v>71</v>
      </c>
      <c r="D16" s="46" t="str">
        <f>C16</f>
        <v>جهان نما</v>
      </c>
      <c r="F16" s="50">
        <f>F14/F15</f>
        <v>1294360.0022270475</v>
      </c>
      <c r="G16" s="50">
        <f>G14/G15</f>
        <v>182720.66375953399</v>
      </c>
      <c r="M16" s="55">
        <f t="shared" si="0"/>
        <v>0</v>
      </c>
    </row>
    <row r="17" spans="1:13" ht="51.75" customHeight="1" thickBot="1" x14ac:dyDescent="0.8">
      <c r="A17" s="65" t="s">
        <v>17</v>
      </c>
      <c r="B17" s="66"/>
      <c r="C17" s="45" t="s">
        <v>72</v>
      </c>
      <c r="D17" s="47" t="str">
        <f>C17</f>
        <v>بدون دستور پرداخت</v>
      </c>
      <c r="M17" s="56"/>
    </row>
  </sheetData>
  <mergeCells count="2">
    <mergeCell ref="A17:B17"/>
    <mergeCell ref="A4:D4"/>
  </mergeCells>
  <hyperlinks>
    <hyperlink ref="A1" location="فهرست!A1" display="فهرست" xr:uid="{68434471-D50F-4A23-868A-5BA3884AC429}"/>
  </hyperlinks>
  <pageMargins left="0.7" right="0.7" top="0.75" bottom="0.75" header="0.3" footer="0.3"/>
  <pageSetup scale="71" orientation="portrait" r:id="rId1"/>
  <colBreaks count="1" manualBreakCount="1">
    <brk id="5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1BC0C69-B926-4ECB-AC5B-24D699C99BE4}">
          <x14:formula1>
            <xm:f>فهرست!$F$4:$F$7</xm:f>
          </x14:formula1>
          <xm:sqref>C8:D8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D5712-57BD-4F71-AE40-291D3C150431}">
  <dimension ref="A1:M17"/>
  <sheetViews>
    <sheetView rightToLeft="1" zoomScale="70" zoomScaleNormal="70" workbookViewId="0">
      <selection activeCell="D14" sqref="D14"/>
    </sheetView>
  </sheetViews>
  <sheetFormatPr defaultRowHeight="27.75" customHeight="1" x14ac:dyDescent="0.75"/>
  <cols>
    <col min="1" max="1" width="27.5703125" style="1" bestFit="1" customWidth="1"/>
    <col min="2" max="2" width="19.140625" style="1" bestFit="1" customWidth="1"/>
    <col min="3" max="3" width="40.5703125" style="1" customWidth="1"/>
    <col min="4" max="4" width="40" style="1" customWidth="1"/>
    <col min="5" max="5" width="9.140625" style="1" customWidth="1"/>
    <col min="6" max="6" width="28" style="5" customWidth="1"/>
    <col min="7" max="7" width="19.42578125" style="4" bestFit="1" customWidth="1"/>
    <col min="8" max="8" width="9.5703125" style="5" bestFit="1" customWidth="1"/>
    <col min="9" max="9" width="14.28515625" style="1" bestFit="1" customWidth="1"/>
    <col min="10" max="10" width="56.140625" style="4" customWidth="1"/>
    <col min="11" max="11" width="9.140625" style="1"/>
    <col min="12" max="12" width="20.42578125" style="57" bestFit="1" customWidth="1"/>
    <col min="13" max="13" width="18.28515625" style="55" bestFit="1" customWidth="1"/>
    <col min="14" max="16384" width="9.140625" style="1"/>
  </cols>
  <sheetData>
    <row r="1" spans="1:13" ht="27.75" customHeight="1" x14ac:dyDescent="0.75">
      <c r="A1" s="3" t="s">
        <v>29</v>
      </c>
      <c r="C1" s="2"/>
      <c r="D1" s="2"/>
    </row>
    <row r="2" spans="1:13" ht="27.75" customHeight="1" x14ac:dyDescent="0.75">
      <c r="A2" s="3"/>
      <c r="C2" s="2"/>
      <c r="D2" s="2"/>
      <c r="L2" s="58">
        <v>183931.5</v>
      </c>
    </row>
    <row r="3" spans="1:13" ht="27.75" customHeight="1" thickBot="1" x14ac:dyDescent="0.8">
      <c r="A3" s="3"/>
      <c r="C3" s="2"/>
      <c r="D3" s="2"/>
      <c r="L3" s="57">
        <v>186297.45</v>
      </c>
    </row>
    <row r="4" spans="1:13" ht="51.75" customHeight="1" thickBot="1" x14ac:dyDescent="0.8">
      <c r="A4" s="75" t="s">
        <v>22</v>
      </c>
      <c r="B4" s="76"/>
      <c r="C4" s="76"/>
      <c r="D4" s="77"/>
      <c r="L4" s="57">
        <v>187900.05</v>
      </c>
    </row>
    <row r="5" spans="1:13" ht="51.75" customHeight="1" x14ac:dyDescent="0.75">
      <c r="A5" s="24" t="s">
        <v>1</v>
      </c>
      <c r="B5" s="25" t="s">
        <v>21</v>
      </c>
      <c r="C5" s="26" t="s">
        <v>69</v>
      </c>
      <c r="D5" s="26" t="str">
        <f>C5</f>
        <v>1402/12/14</v>
      </c>
      <c r="I5" s="49"/>
    </row>
    <row r="6" spans="1:13" ht="51.75" customHeight="1" x14ac:dyDescent="0.75">
      <c r="A6" s="27" t="s">
        <v>2</v>
      </c>
      <c r="B6" s="28"/>
      <c r="C6" s="29" t="s">
        <v>3</v>
      </c>
      <c r="D6" s="29" t="s">
        <v>3</v>
      </c>
      <c r="I6" s="49"/>
      <c r="M6" s="55">
        <f>L6*K6</f>
        <v>0</v>
      </c>
    </row>
    <row r="7" spans="1:13" ht="51.75" customHeight="1" x14ac:dyDescent="0.75">
      <c r="A7" s="27" t="s">
        <v>4</v>
      </c>
      <c r="B7" s="28"/>
      <c r="C7" s="31">
        <f>C14/(1-B10)</f>
        <v>9431237.3225152139</v>
      </c>
      <c r="D7" s="31">
        <f>D14/(1-B10)</f>
        <v>1312738.336713996</v>
      </c>
      <c r="I7" s="49"/>
      <c r="M7" s="55">
        <f t="shared" ref="M7:M16" si="0">L7*K7</f>
        <v>0</v>
      </c>
    </row>
    <row r="8" spans="1:13" ht="51.75" customHeight="1" x14ac:dyDescent="0.75">
      <c r="A8" s="27" t="s">
        <v>5</v>
      </c>
      <c r="B8" s="28"/>
      <c r="C8" s="29" t="s">
        <v>6</v>
      </c>
      <c r="D8" s="29" t="s">
        <v>23</v>
      </c>
      <c r="I8" s="49"/>
      <c r="M8" s="55">
        <f t="shared" si="0"/>
        <v>0</v>
      </c>
    </row>
    <row r="9" spans="1:13" ht="51.75" customHeight="1" x14ac:dyDescent="0.75">
      <c r="A9" s="27" t="s">
        <v>7</v>
      </c>
      <c r="B9" s="28"/>
      <c r="C9" s="31" t="s">
        <v>8</v>
      </c>
      <c r="D9" s="27" t="s">
        <v>8</v>
      </c>
      <c r="I9" s="49"/>
      <c r="M9" s="55">
        <f t="shared" si="0"/>
        <v>0</v>
      </c>
    </row>
    <row r="10" spans="1:13" ht="51.75" customHeight="1" x14ac:dyDescent="0.75">
      <c r="A10" s="27" t="s">
        <v>25</v>
      </c>
      <c r="B10" s="32">
        <v>1.4E-2</v>
      </c>
      <c r="C10" s="31">
        <f>+$C$7*B10</f>
        <v>132037.32251521299</v>
      </c>
      <c r="D10" s="31">
        <f>+$D$7*B10</f>
        <v>18378.336713995945</v>
      </c>
      <c r="I10" s="49"/>
      <c r="M10" s="55">
        <f t="shared" si="0"/>
        <v>0</v>
      </c>
    </row>
    <row r="11" spans="1:13" ht="51.75" customHeight="1" x14ac:dyDescent="0.75">
      <c r="A11" s="27" t="s">
        <v>24</v>
      </c>
      <c r="B11" s="33">
        <v>6.0000000000000001E-3</v>
      </c>
      <c r="C11" s="31">
        <f>ROUND($C$14*B11,0)</f>
        <v>55795</v>
      </c>
      <c r="D11" s="31">
        <f>ROUND($D$14*B11,0)</f>
        <v>7766</v>
      </c>
      <c r="I11" s="4"/>
      <c r="M11" s="55">
        <f t="shared" si="0"/>
        <v>0</v>
      </c>
    </row>
    <row r="12" spans="1:13" ht="51.75" customHeight="1" x14ac:dyDescent="0.75">
      <c r="A12" s="27" t="s">
        <v>11</v>
      </c>
      <c r="B12" s="32">
        <f>+B10-B11-B13</f>
        <v>7.0000000000000001E-3</v>
      </c>
      <c r="C12" s="31">
        <f>+C10-C11-C13</f>
        <v>66811.085192697778</v>
      </c>
      <c r="D12" s="31">
        <f>+D10-D11-D13</f>
        <v>9299.5983772819491</v>
      </c>
      <c r="I12" s="4"/>
      <c r="M12" s="55">
        <f t="shared" si="0"/>
        <v>0</v>
      </c>
    </row>
    <row r="13" spans="1:13" ht="51.75" customHeight="1" x14ac:dyDescent="0.75">
      <c r="A13" s="27" t="s">
        <v>12</v>
      </c>
      <c r="B13" s="33">
        <v>1E-3</v>
      </c>
      <c r="C13" s="31">
        <f>+$C$7*B13</f>
        <v>9431.2373225152132</v>
      </c>
      <c r="D13" s="31">
        <f>+$D$7*B13</f>
        <v>1312.738336713996</v>
      </c>
      <c r="L13" s="57">
        <f>SUM(L2:L12)</f>
        <v>558129</v>
      </c>
      <c r="M13" s="55">
        <f t="shared" si="0"/>
        <v>0</v>
      </c>
    </row>
    <row r="14" spans="1:13" ht="51.75" customHeight="1" x14ac:dyDescent="0.75">
      <c r="A14" s="27" t="s">
        <v>13</v>
      </c>
      <c r="B14" s="32" t="s">
        <v>20</v>
      </c>
      <c r="C14" s="30">
        <v>9299200</v>
      </c>
      <c r="D14" s="30">
        <v>1294360</v>
      </c>
      <c r="F14" s="52">
        <f>C14</f>
        <v>9299200</v>
      </c>
      <c r="G14" s="50">
        <f>D7</f>
        <v>1312738.336713996</v>
      </c>
      <c r="M14" s="55">
        <f t="shared" si="0"/>
        <v>0</v>
      </c>
    </row>
    <row r="15" spans="1:13" ht="51.75" customHeight="1" x14ac:dyDescent="0.75">
      <c r="A15" s="27" t="s">
        <v>14</v>
      </c>
      <c r="B15" s="28"/>
      <c r="C15" s="48" t="s">
        <v>70</v>
      </c>
      <c r="D15" s="48" t="str">
        <f>C15</f>
        <v>دولت (تبدیل درهم از منابع دلار چین)</v>
      </c>
      <c r="F15" s="51">
        <v>7.1844000000000001</v>
      </c>
      <c r="G15" s="51">
        <f>F15</f>
        <v>7.1844000000000001</v>
      </c>
      <c r="M15" s="55">
        <f t="shared" si="0"/>
        <v>0</v>
      </c>
    </row>
    <row r="16" spans="1:13" ht="51.75" customHeight="1" x14ac:dyDescent="0.75">
      <c r="A16" s="27" t="s">
        <v>15</v>
      </c>
      <c r="B16" s="28"/>
      <c r="C16" s="44" t="s">
        <v>71</v>
      </c>
      <c r="D16" s="46" t="str">
        <f>C16</f>
        <v>جهان نما</v>
      </c>
      <c r="F16" s="50">
        <f>F14/F15</f>
        <v>1294360.0022270475</v>
      </c>
      <c r="G16" s="50">
        <f>G14/G15</f>
        <v>182720.66375953399</v>
      </c>
      <c r="M16" s="55">
        <f t="shared" si="0"/>
        <v>0</v>
      </c>
    </row>
    <row r="17" spans="1:13" ht="51.75" customHeight="1" thickBot="1" x14ac:dyDescent="0.8">
      <c r="A17" s="65" t="s">
        <v>17</v>
      </c>
      <c r="B17" s="66"/>
      <c r="C17" s="45" t="s">
        <v>72</v>
      </c>
      <c r="D17" s="47" t="str">
        <f>C17</f>
        <v>بدون دستور پرداخت</v>
      </c>
      <c r="M17" s="56"/>
    </row>
  </sheetData>
  <mergeCells count="2">
    <mergeCell ref="A4:D4"/>
    <mergeCell ref="A17:B17"/>
  </mergeCells>
  <hyperlinks>
    <hyperlink ref="A1" location="فهرست!A1" display="فهرست" xr:uid="{2CEF6B24-A2F2-49C8-BE33-E3E2287D35E7}"/>
  </hyperlinks>
  <pageMargins left="0.7" right="0.7" top="0.75" bottom="0.75" header="0.3" footer="0.3"/>
  <pageSetup scale="71" orientation="portrait" r:id="rId1"/>
  <colBreaks count="1" manualBreakCount="1">
    <brk id="5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7D37E22-C5A8-4CDB-A91D-EDA1C4FFC720}">
          <x14:formula1>
            <xm:f>فهرست!$F$4:$F$7</xm:f>
          </x14:formula1>
          <xm:sqref>C8:D8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F9A49-2EE8-469C-8B7A-1DF46DC36D72}">
  <dimension ref="A1:F15"/>
  <sheetViews>
    <sheetView rightToLeft="1" zoomScale="85" zoomScaleNormal="85" workbookViewId="0">
      <selection activeCell="C13" sqref="C13"/>
    </sheetView>
  </sheetViews>
  <sheetFormatPr defaultRowHeight="27.75" customHeight="1" x14ac:dyDescent="0.25"/>
  <cols>
    <col min="1" max="1" width="27.5703125" style="1" bestFit="1" customWidth="1"/>
    <col min="2" max="2" width="19.140625" style="1" bestFit="1" customWidth="1"/>
    <col min="3" max="3" width="55.140625" style="1" bestFit="1" customWidth="1"/>
    <col min="4" max="4" width="0" style="1" hidden="1" customWidth="1"/>
    <col min="5" max="5" width="9.140625" style="1"/>
    <col min="6" max="6" width="19.42578125" style="1" bestFit="1" customWidth="1"/>
    <col min="7" max="16384" width="9.140625" style="1"/>
  </cols>
  <sheetData>
    <row r="1" spans="1:6" ht="27.75" customHeight="1" thickBot="1" x14ac:dyDescent="0.4">
      <c r="A1" s="3" t="s">
        <v>29</v>
      </c>
      <c r="C1" s="2"/>
    </row>
    <row r="2" spans="1:6" ht="43.5" customHeight="1" thickBot="1" x14ac:dyDescent="0.3">
      <c r="A2" s="78" t="s">
        <v>22</v>
      </c>
      <c r="B2" s="79"/>
      <c r="C2" s="80"/>
    </row>
    <row r="3" spans="1:6" ht="43.5" customHeight="1" x14ac:dyDescent="0.25">
      <c r="A3" s="24" t="s">
        <v>1</v>
      </c>
      <c r="B3" s="25" t="s">
        <v>21</v>
      </c>
      <c r="C3" s="26" t="s">
        <v>55</v>
      </c>
    </row>
    <row r="4" spans="1:6" ht="43.5" customHeight="1" x14ac:dyDescent="0.25">
      <c r="A4" s="27" t="s">
        <v>2</v>
      </c>
      <c r="B4" s="28"/>
      <c r="C4" s="29" t="s">
        <v>3</v>
      </c>
    </row>
    <row r="5" spans="1:6" ht="43.5" customHeight="1" x14ac:dyDescent="0.25">
      <c r="A5" s="27" t="s">
        <v>4</v>
      </c>
      <c r="B5" s="28"/>
      <c r="C5" s="30">
        <v>71023023</v>
      </c>
    </row>
    <row r="6" spans="1:6" ht="43.5" customHeight="1" x14ac:dyDescent="0.25">
      <c r="A6" s="27" t="s">
        <v>5</v>
      </c>
      <c r="B6" s="28"/>
      <c r="C6" s="29" t="s">
        <v>31</v>
      </c>
    </row>
    <row r="7" spans="1:6" ht="43.5" customHeight="1" x14ac:dyDescent="0.25">
      <c r="A7" s="27" t="s">
        <v>7</v>
      </c>
      <c r="B7" s="28"/>
      <c r="C7" s="31" t="s">
        <v>8</v>
      </c>
    </row>
    <row r="8" spans="1:6" ht="43.5" customHeight="1" x14ac:dyDescent="0.25">
      <c r="A8" s="27" t="s">
        <v>25</v>
      </c>
      <c r="B8" s="32">
        <v>4.4999999999999997E-3</v>
      </c>
      <c r="C8" s="31">
        <f>+$C$5*B8</f>
        <v>319603.60349999997</v>
      </c>
    </row>
    <row r="9" spans="1:6" ht="43.5" customHeight="1" x14ac:dyDescent="0.25">
      <c r="A9" s="27" t="s">
        <v>24</v>
      </c>
      <c r="B9" s="33">
        <v>4.0000000000000001E-3</v>
      </c>
      <c r="C9" s="31">
        <f>ROUND($C$12*B9,0)</f>
        <v>284092</v>
      </c>
      <c r="F9" s="1">
        <f>C12*0.35/100</f>
        <v>248580.58049999998</v>
      </c>
    </row>
    <row r="10" spans="1:6" ht="43.5" customHeight="1" x14ac:dyDescent="0.25">
      <c r="A10" s="27" t="s">
        <v>11</v>
      </c>
      <c r="B10" s="32">
        <f>+B8-B9-B11</f>
        <v>4.9999999999999958E-4</v>
      </c>
      <c r="C10" s="31">
        <f>+C8-C9-C11</f>
        <v>35511.603499999968</v>
      </c>
      <c r="D10" s="1">
        <f>+C5*B9</f>
        <v>284092.092</v>
      </c>
    </row>
    <row r="11" spans="1:6" ht="43.5" customHeight="1" x14ac:dyDescent="0.25">
      <c r="A11" s="27" t="s">
        <v>12</v>
      </c>
      <c r="B11" s="33">
        <v>0</v>
      </c>
      <c r="C11" s="31">
        <f t="shared" ref="C11" si="0">+$C$5*B11</f>
        <v>0</v>
      </c>
    </row>
    <row r="12" spans="1:6" ht="43.5" customHeight="1" x14ac:dyDescent="0.25">
      <c r="A12" s="27" t="s">
        <v>13</v>
      </c>
      <c r="B12" s="32" t="s">
        <v>20</v>
      </c>
      <c r="C12" s="31">
        <f>C5</f>
        <v>71023023</v>
      </c>
      <c r="F12" s="42"/>
    </row>
    <row r="13" spans="1:6" ht="43.5" customHeight="1" x14ac:dyDescent="0.25">
      <c r="A13" s="27" t="s">
        <v>14</v>
      </c>
      <c r="B13" s="28"/>
      <c r="C13" s="29" t="s">
        <v>58</v>
      </c>
    </row>
    <row r="14" spans="1:6" ht="43.5" customHeight="1" x14ac:dyDescent="0.25">
      <c r="A14" s="27" t="s">
        <v>15</v>
      </c>
      <c r="B14" s="28"/>
      <c r="C14" s="29" t="s">
        <v>56</v>
      </c>
    </row>
    <row r="15" spans="1:6" ht="43.5" customHeight="1" thickBot="1" x14ac:dyDescent="0.3">
      <c r="A15" s="35" t="s">
        <v>17</v>
      </c>
      <c r="B15" s="36"/>
      <c r="C15" s="34" t="s">
        <v>57</v>
      </c>
    </row>
  </sheetData>
  <mergeCells count="1">
    <mergeCell ref="A2:C2"/>
  </mergeCells>
  <hyperlinks>
    <hyperlink ref="A1" location="فهرست!A1" display="فهرست" xr:uid="{454F2435-0CF7-46F4-8570-45161A22104A}"/>
  </hyperlinks>
  <pageMargins left="0.7" right="0.7" top="0.75" bottom="0.75" header="0.3" footer="0.3"/>
  <pageSetup scale="88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57B4390-BEB8-4D1F-9D7B-A7D457C0ABF5}">
          <x14:formula1>
            <xm:f>فهرست!$F$4:$F$7</xm:f>
          </x14:formula1>
          <xm:sqref>C6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A3D69-9A09-4307-8673-448D9C353503}">
  <dimension ref="A1:D15"/>
  <sheetViews>
    <sheetView rightToLeft="1" zoomScale="85" zoomScaleNormal="85" workbookViewId="0">
      <selection activeCell="A2" sqref="A2:C2"/>
    </sheetView>
  </sheetViews>
  <sheetFormatPr defaultRowHeight="27.75" customHeight="1" x14ac:dyDescent="0.25"/>
  <cols>
    <col min="1" max="1" width="27.5703125" style="1" bestFit="1" customWidth="1"/>
    <col min="2" max="2" width="19.140625" style="1" bestFit="1" customWidth="1"/>
    <col min="3" max="3" width="55.140625" style="1" bestFit="1" customWidth="1"/>
    <col min="4" max="4" width="0" style="1" hidden="1" customWidth="1"/>
    <col min="5" max="16384" width="9.140625" style="1"/>
  </cols>
  <sheetData>
    <row r="1" spans="1:4" ht="27.75" customHeight="1" thickBot="1" x14ac:dyDescent="0.4">
      <c r="A1" s="3" t="s">
        <v>29</v>
      </c>
      <c r="C1" s="2"/>
    </row>
    <row r="2" spans="1:4" ht="43.5" customHeight="1" thickBot="1" x14ac:dyDescent="0.3">
      <c r="A2" s="78" t="s">
        <v>22</v>
      </c>
      <c r="B2" s="79"/>
      <c r="C2" s="80"/>
    </row>
    <row r="3" spans="1:4" ht="43.5" customHeight="1" x14ac:dyDescent="0.25">
      <c r="A3" s="24" t="s">
        <v>1</v>
      </c>
      <c r="B3" s="25" t="s">
        <v>21</v>
      </c>
      <c r="C3" s="26" t="s">
        <v>66</v>
      </c>
    </row>
    <row r="4" spans="1:4" ht="43.5" customHeight="1" x14ac:dyDescent="0.25">
      <c r="A4" s="27" t="s">
        <v>2</v>
      </c>
      <c r="B4" s="28"/>
      <c r="C4" s="29" t="s">
        <v>3</v>
      </c>
    </row>
    <row r="5" spans="1:4" ht="43.5" customHeight="1" x14ac:dyDescent="0.25">
      <c r="A5" s="27" t="s">
        <v>4</v>
      </c>
      <c r="B5" s="28"/>
      <c r="C5" s="30">
        <v>3323830</v>
      </c>
    </row>
    <row r="6" spans="1:4" ht="43.5" customHeight="1" x14ac:dyDescent="0.25">
      <c r="A6" s="27" t="s">
        <v>5</v>
      </c>
      <c r="B6" s="28"/>
      <c r="C6" s="29" t="s">
        <v>6</v>
      </c>
    </row>
    <row r="7" spans="1:4" ht="43.5" customHeight="1" x14ac:dyDescent="0.25">
      <c r="A7" s="27" t="s">
        <v>7</v>
      </c>
      <c r="B7" s="28"/>
      <c r="C7" s="31" t="s">
        <v>68</v>
      </c>
    </row>
    <row r="8" spans="1:4" ht="43.5" customHeight="1" x14ac:dyDescent="0.25">
      <c r="A8" s="27" t="s">
        <v>25</v>
      </c>
      <c r="B8" s="32">
        <v>0.01</v>
      </c>
      <c r="C8" s="31">
        <f>+$C$5*B8</f>
        <v>33238.300000000003</v>
      </c>
    </row>
    <row r="9" spans="1:4" ht="43.5" customHeight="1" x14ac:dyDescent="0.25">
      <c r="A9" s="27" t="s">
        <v>24</v>
      </c>
      <c r="B9" s="33">
        <v>5.0000000000000001E-3</v>
      </c>
      <c r="C9" s="31">
        <f>ROUND($C$12*B9,0)</f>
        <v>16453</v>
      </c>
    </row>
    <row r="10" spans="1:4" ht="43.5" customHeight="1" x14ac:dyDescent="0.25">
      <c r="A10" s="27" t="s">
        <v>11</v>
      </c>
      <c r="B10" s="32">
        <f>+B8-B9-B11</f>
        <v>4.0000000000000001E-3</v>
      </c>
      <c r="C10" s="31">
        <f>+C8-C9-C11</f>
        <v>13461.470000000003</v>
      </c>
      <c r="D10" s="1">
        <f>+C5*B9</f>
        <v>16619.150000000001</v>
      </c>
    </row>
    <row r="11" spans="1:4" ht="43.5" customHeight="1" x14ac:dyDescent="0.25">
      <c r="A11" s="27" t="s">
        <v>12</v>
      </c>
      <c r="B11" s="33">
        <v>1E-3</v>
      </c>
      <c r="C11" s="31">
        <f t="shared" ref="C11" si="0">+$C$5*B11</f>
        <v>3323.83</v>
      </c>
    </row>
    <row r="12" spans="1:4" ht="43.5" customHeight="1" x14ac:dyDescent="0.25">
      <c r="A12" s="27" t="s">
        <v>13</v>
      </c>
      <c r="B12" s="32" t="s">
        <v>20</v>
      </c>
      <c r="C12" s="43">
        <f>C5-C8</f>
        <v>3290591.7</v>
      </c>
    </row>
    <row r="13" spans="1:4" ht="43.5" customHeight="1" x14ac:dyDescent="0.25">
      <c r="A13" s="27" t="s">
        <v>14</v>
      </c>
      <c r="B13" s="28"/>
      <c r="C13" s="29" t="s">
        <v>51</v>
      </c>
    </row>
    <row r="14" spans="1:4" ht="43.5" customHeight="1" x14ac:dyDescent="0.25">
      <c r="A14" s="27" t="s">
        <v>15</v>
      </c>
      <c r="B14" s="28"/>
      <c r="C14" s="29" t="s">
        <v>52</v>
      </c>
    </row>
    <row r="15" spans="1:4" ht="43.5" customHeight="1" thickBot="1" x14ac:dyDescent="0.3">
      <c r="A15" s="65" t="s">
        <v>17</v>
      </c>
      <c r="B15" s="66"/>
      <c r="C15" s="34" t="s">
        <v>67</v>
      </c>
    </row>
  </sheetData>
  <mergeCells count="2">
    <mergeCell ref="A2:C2"/>
    <mergeCell ref="A15:B15"/>
  </mergeCells>
  <hyperlinks>
    <hyperlink ref="A1" location="فهرست!A1" display="فهرست" xr:uid="{33D002E8-7DEF-47BB-89C9-0124C2BE78B1}"/>
  </hyperlinks>
  <pageMargins left="0.7" right="0.7" top="0.75" bottom="0.75" header="0.3" footer="0.3"/>
  <pageSetup scale="88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02196C1-B328-434A-B5CF-1022142F1476}">
          <x14:formula1>
            <xm:f>فهرست!$F$4:$F$7</xm:f>
          </x14:formula1>
          <xm:sqref>C6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5A108-CE78-4B9B-BDC0-A7427540C8E8}">
  <dimension ref="A1:H17"/>
  <sheetViews>
    <sheetView rightToLeft="1" topLeftCell="A11" zoomScaleNormal="100" workbookViewId="0">
      <selection activeCell="N17" sqref="N17"/>
    </sheetView>
  </sheetViews>
  <sheetFormatPr defaultRowHeight="27.75" customHeight="1" x14ac:dyDescent="0.25"/>
  <cols>
    <col min="1" max="1" width="27.5703125" style="1" bestFit="1" customWidth="1"/>
    <col min="2" max="2" width="19.140625" style="1" bestFit="1" customWidth="1"/>
    <col min="3" max="3" width="53.28515625" style="1" customWidth="1"/>
    <col min="4" max="4" width="0" style="1" hidden="1" customWidth="1"/>
    <col min="5" max="5" width="20.85546875" style="5" hidden="1" customWidth="1"/>
    <col min="6" max="6" width="20.140625" style="1" hidden="1" customWidth="1"/>
    <col min="7" max="7" width="9.5703125" style="5" bestFit="1" customWidth="1"/>
    <col min="8" max="8" width="24.85546875" style="40" customWidth="1"/>
    <col min="9" max="16384" width="9.140625" style="1"/>
  </cols>
  <sheetData>
    <row r="1" spans="1:8" ht="27.75" customHeight="1" x14ac:dyDescent="0.35">
      <c r="A1" s="3" t="s">
        <v>29</v>
      </c>
      <c r="C1" s="2"/>
    </row>
    <row r="2" spans="1:8" ht="27.75" customHeight="1" x14ac:dyDescent="0.35">
      <c r="A2" s="3"/>
      <c r="C2" s="2"/>
    </row>
    <row r="3" spans="1:8" ht="27.75" customHeight="1" thickBot="1" x14ac:dyDescent="0.4">
      <c r="A3" s="3"/>
      <c r="C3" s="2"/>
    </row>
    <row r="4" spans="1:8" ht="51.75" customHeight="1" thickBot="1" x14ac:dyDescent="0.3">
      <c r="A4" s="75" t="s">
        <v>22</v>
      </c>
      <c r="B4" s="76"/>
      <c r="C4" s="77"/>
    </row>
    <row r="5" spans="1:8" ht="51.75" customHeight="1" x14ac:dyDescent="0.25">
      <c r="A5" s="24" t="s">
        <v>1</v>
      </c>
      <c r="B5" s="25" t="s">
        <v>21</v>
      </c>
      <c r="C5" s="26" t="s">
        <v>43</v>
      </c>
    </row>
    <row r="6" spans="1:8" ht="51.75" customHeight="1" x14ac:dyDescent="0.25">
      <c r="A6" s="27" t="s">
        <v>2</v>
      </c>
      <c r="B6" s="28"/>
      <c r="C6" s="29" t="s">
        <v>3</v>
      </c>
    </row>
    <row r="7" spans="1:8" ht="51.75" customHeight="1" x14ac:dyDescent="0.25">
      <c r="A7" s="27" t="s">
        <v>4</v>
      </c>
      <c r="B7" s="28"/>
      <c r="C7" s="31">
        <f>ROUND(C14/(1-B10),0)</f>
        <v>21212856</v>
      </c>
      <c r="E7" s="5">
        <f>(C14/(1-B10))</f>
        <v>21212855.637513172</v>
      </c>
      <c r="F7" s="4">
        <f>+C7-E7</f>
        <v>0.3624868281185627</v>
      </c>
      <c r="H7" s="41">
        <f>C7*5.1/100</f>
        <v>1081855.656</v>
      </c>
    </row>
    <row r="8" spans="1:8" ht="51.75" customHeight="1" x14ac:dyDescent="0.25">
      <c r="A8" s="27" t="s">
        <v>5</v>
      </c>
      <c r="B8" s="28"/>
      <c r="C8" s="29" t="s">
        <v>32</v>
      </c>
    </row>
    <row r="9" spans="1:8" ht="51.75" customHeight="1" x14ac:dyDescent="0.25">
      <c r="A9" s="27" t="s">
        <v>7</v>
      </c>
      <c r="B9" s="28"/>
      <c r="C9" s="31" t="s">
        <v>38</v>
      </c>
    </row>
    <row r="10" spans="1:8" ht="51.75" customHeight="1" x14ac:dyDescent="0.25">
      <c r="A10" s="27" t="s">
        <v>25</v>
      </c>
      <c r="B10" s="32">
        <v>5.0999999999999997E-2</v>
      </c>
      <c r="C10" s="31">
        <f>+$C$7*B10+F7</f>
        <v>1081856.0184868281</v>
      </c>
    </row>
    <row r="11" spans="1:8" ht="51.75" customHeight="1" x14ac:dyDescent="0.25">
      <c r="A11" s="27" t="s">
        <v>24</v>
      </c>
      <c r="B11" s="33">
        <v>8.9999999999999993E-3</v>
      </c>
      <c r="C11" s="31">
        <f>ROUND($C$14*B11,0)</f>
        <v>181179</v>
      </c>
      <c r="H11" s="40">
        <v>5000000</v>
      </c>
    </row>
    <row r="12" spans="1:8" ht="51.75" customHeight="1" x14ac:dyDescent="0.25">
      <c r="A12" s="27" t="s">
        <v>11</v>
      </c>
      <c r="B12" s="32">
        <f>+B10-B11-B13</f>
        <v>4.0999999999999995E-2</v>
      </c>
      <c r="C12" s="31">
        <f>+C10-C11-C13</f>
        <v>879464.16248682805</v>
      </c>
      <c r="D12" s="1">
        <f>+C7*B11</f>
        <v>190915.704</v>
      </c>
      <c r="H12" s="40">
        <f>H11*H13</f>
        <v>20131000</v>
      </c>
    </row>
    <row r="13" spans="1:8" ht="51.75" customHeight="1" x14ac:dyDescent="0.25">
      <c r="A13" s="27" t="s">
        <v>12</v>
      </c>
      <c r="B13" s="33">
        <v>1E-3</v>
      </c>
      <c r="C13" s="31">
        <f>+$C$7*B13</f>
        <v>21212.856</v>
      </c>
      <c r="H13" s="41">
        <v>4.0262000000000002</v>
      </c>
    </row>
    <row r="14" spans="1:8" ht="51.75" customHeight="1" x14ac:dyDescent="0.25">
      <c r="A14" s="27" t="s">
        <v>13</v>
      </c>
      <c r="B14" s="32" t="s">
        <v>20</v>
      </c>
      <c r="C14" s="30">
        <v>20131000</v>
      </c>
      <c r="H14" s="40">
        <f>5000000*H13</f>
        <v>20131000</v>
      </c>
    </row>
    <row r="15" spans="1:8" ht="51.75" customHeight="1" x14ac:dyDescent="0.25">
      <c r="A15" s="27" t="s">
        <v>14</v>
      </c>
      <c r="B15" s="28"/>
      <c r="C15" s="29" t="s">
        <v>46</v>
      </c>
      <c r="H15" s="40">
        <f>H12*5/100+H12</f>
        <v>21137550</v>
      </c>
    </row>
    <row r="16" spans="1:8" ht="51.75" customHeight="1" x14ac:dyDescent="0.25">
      <c r="A16" s="27" t="s">
        <v>15</v>
      </c>
      <c r="B16" s="28"/>
      <c r="C16" s="29" t="s">
        <v>42</v>
      </c>
      <c r="H16" s="40">
        <f>C7-H15</f>
        <v>75306</v>
      </c>
    </row>
    <row r="17" spans="1:3" ht="51.75" customHeight="1" thickBot="1" x14ac:dyDescent="0.3">
      <c r="A17" s="65" t="s">
        <v>17</v>
      </c>
      <c r="B17" s="66"/>
      <c r="C17" s="34" t="s">
        <v>47</v>
      </c>
    </row>
  </sheetData>
  <mergeCells count="2">
    <mergeCell ref="A4:C4"/>
    <mergeCell ref="A17:B17"/>
  </mergeCells>
  <hyperlinks>
    <hyperlink ref="A1" location="فهرست!A1" display="فهرست" xr:uid="{C75B5285-9DF8-429A-996A-E146C05D1CBD}"/>
  </hyperlinks>
  <pageMargins left="0.7" right="0.7" top="0.75" bottom="0.75" header="0.3" footer="0.3"/>
  <pageSetup scale="9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A2ED399-AA84-48FF-99F6-22C2624D516C}">
          <x14:formula1>
            <xm:f>فهرست!$F$4:$F$7</xm:f>
          </x14:formula1>
          <xm:sqref>C8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CA472-CAD7-47BA-8C23-00527D027C6B}">
  <dimension ref="A1:F15"/>
  <sheetViews>
    <sheetView rightToLeft="1" zoomScale="70" zoomScaleNormal="70" workbookViewId="0">
      <selection activeCell="C15" sqref="A2:C15"/>
    </sheetView>
  </sheetViews>
  <sheetFormatPr defaultRowHeight="27.75" customHeight="1" x14ac:dyDescent="0.25"/>
  <cols>
    <col min="1" max="1" width="30.5703125" style="1" bestFit="1" customWidth="1"/>
    <col min="2" max="2" width="16.85546875" style="1" bestFit="1" customWidth="1"/>
    <col min="3" max="3" width="45.42578125" style="1" customWidth="1"/>
    <col min="4" max="4" width="0" style="1" hidden="1" customWidth="1"/>
    <col min="5" max="16384" width="9.140625" style="1"/>
  </cols>
  <sheetData>
    <row r="1" spans="1:6" ht="27.75" customHeight="1" thickBot="1" x14ac:dyDescent="0.4">
      <c r="A1" s="3" t="s">
        <v>29</v>
      </c>
      <c r="C1" s="2"/>
    </row>
    <row r="2" spans="1:6" ht="58.5" customHeight="1" thickBot="1" x14ac:dyDescent="0.3">
      <c r="A2" s="81" t="s">
        <v>22</v>
      </c>
      <c r="B2" s="82"/>
      <c r="C2" s="83"/>
    </row>
    <row r="3" spans="1:6" ht="50.25" customHeight="1" x14ac:dyDescent="0.25">
      <c r="A3" s="6" t="s">
        <v>1</v>
      </c>
      <c r="B3" s="7" t="s">
        <v>21</v>
      </c>
      <c r="C3" s="8" t="s">
        <v>66</v>
      </c>
    </row>
    <row r="4" spans="1:6" ht="47.25" customHeight="1" x14ac:dyDescent="0.25">
      <c r="A4" s="9" t="s">
        <v>2</v>
      </c>
      <c r="B4" s="10"/>
      <c r="C4" s="11" t="s">
        <v>3</v>
      </c>
    </row>
    <row r="5" spans="1:6" ht="51.75" customHeight="1" x14ac:dyDescent="0.25">
      <c r="A5" s="9" t="s">
        <v>4</v>
      </c>
      <c r="B5" s="10"/>
      <c r="C5" s="17">
        <v>542900</v>
      </c>
    </row>
    <row r="6" spans="1:6" ht="51.75" customHeight="1" x14ac:dyDescent="0.25">
      <c r="A6" s="9" t="s">
        <v>5</v>
      </c>
      <c r="B6" s="10"/>
      <c r="C6" s="13" t="s">
        <v>6</v>
      </c>
    </row>
    <row r="7" spans="1:6" ht="51.75" customHeight="1" x14ac:dyDescent="0.25">
      <c r="A7" s="9" t="s">
        <v>7</v>
      </c>
      <c r="B7" s="10"/>
      <c r="C7" s="13" t="s">
        <v>8</v>
      </c>
    </row>
    <row r="8" spans="1:6" ht="51.75" customHeight="1" x14ac:dyDescent="0.25">
      <c r="A8" s="9" t="s">
        <v>25</v>
      </c>
      <c r="B8" s="21">
        <v>0</v>
      </c>
      <c r="C8" s="17">
        <f>+$C$5*B8</f>
        <v>0</v>
      </c>
      <c r="F8" s="4"/>
    </row>
    <row r="9" spans="1:6" ht="51.75" customHeight="1" x14ac:dyDescent="0.25">
      <c r="A9" s="9" t="s">
        <v>24</v>
      </c>
      <c r="B9" s="18">
        <v>0</v>
      </c>
      <c r="C9" s="13">
        <f>ROUND($C$12*B9,0)</f>
        <v>0</v>
      </c>
    </row>
    <row r="10" spans="1:6" ht="51.75" customHeight="1" x14ac:dyDescent="0.25">
      <c r="A10" s="9" t="s">
        <v>11</v>
      </c>
      <c r="B10" s="14">
        <v>1E-3</v>
      </c>
      <c r="C10" s="13">
        <f>C5*0.1/100</f>
        <v>542.9</v>
      </c>
      <c r="D10" s="1">
        <f>+C5*B9</f>
        <v>0</v>
      </c>
    </row>
    <row r="11" spans="1:6" ht="51.75" customHeight="1" x14ac:dyDescent="0.25">
      <c r="A11" s="9" t="s">
        <v>12</v>
      </c>
      <c r="B11" s="18">
        <v>0</v>
      </c>
      <c r="C11" s="13">
        <f>+$C$5*B11</f>
        <v>0</v>
      </c>
    </row>
    <row r="12" spans="1:6" ht="51.75" customHeight="1" x14ac:dyDescent="0.25">
      <c r="A12" s="9" t="s">
        <v>13</v>
      </c>
      <c r="B12" s="14" t="s">
        <v>20</v>
      </c>
      <c r="C12" s="13">
        <f>C5-C8</f>
        <v>542900</v>
      </c>
    </row>
    <row r="13" spans="1:6" ht="51.75" customHeight="1" x14ac:dyDescent="0.25">
      <c r="A13" s="9" t="s">
        <v>14</v>
      </c>
      <c r="B13" s="10"/>
      <c r="C13" s="11" t="s">
        <v>54</v>
      </c>
    </row>
    <row r="14" spans="1:6" ht="51.75" customHeight="1" x14ac:dyDescent="0.25">
      <c r="A14" s="9" t="s">
        <v>15</v>
      </c>
      <c r="B14" s="10"/>
      <c r="C14" s="19" t="s">
        <v>53</v>
      </c>
    </row>
    <row r="15" spans="1:6" ht="51.75" customHeight="1" thickBot="1" x14ac:dyDescent="0.3">
      <c r="A15" s="15" t="s">
        <v>17</v>
      </c>
      <c r="B15" s="16"/>
      <c r="C15" s="20" t="s">
        <v>67</v>
      </c>
    </row>
  </sheetData>
  <mergeCells count="1">
    <mergeCell ref="A2:C2"/>
  </mergeCells>
  <hyperlinks>
    <hyperlink ref="A1" location="فهرست!A1" display="فهرست" xr:uid="{587F6F3C-F8EE-404D-93EE-2616FEDB1042}"/>
  </hyperlinks>
  <pageMargins left="0.7" right="0.7" top="0.75" bottom="0.75" header="0.3" footer="0.3"/>
  <pageSetup paperSize="11" scale="54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60B9564-B357-4918-846A-1181FB7FCCBD}">
          <x14:formula1>
            <xm:f>فهرست!$F$4:$F$7</xm:f>
          </x14:formula1>
          <xm:sqref>C6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72E66-8DD1-499C-B9BC-734F405F8272}">
  <dimension ref="A1:I17"/>
  <sheetViews>
    <sheetView rightToLeft="1" zoomScaleNormal="100" workbookViewId="0">
      <selection activeCell="C5" sqref="C5"/>
    </sheetView>
  </sheetViews>
  <sheetFormatPr defaultRowHeight="27.75" customHeight="1" x14ac:dyDescent="0.25"/>
  <cols>
    <col min="1" max="1" width="27.5703125" style="1" bestFit="1" customWidth="1"/>
    <col min="2" max="2" width="17.140625" style="1" bestFit="1" customWidth="1"/>
    <col min="3" max="3" width="48.85546875" style="1" customWidth="1"/>
    <col min="4" max="4" width="0" style="1" hidden="1" customWidth="1"/>
    <col min="5" max="5" width="9.140625" style="1"/>
    <col min="6" max="7" width="18" style="1" bestFit="1" customWidth="1"/>
    <col min="8" max="8" width="19.85546875" style="4" bestFit="1" customWidth="1"/>
    <col min="9" max="9" width="11.28515625" style="1" bestFit="1" customWidth="1"/>
    <col min="10" max="16384" width="9.140625" style="1"/>
  </cols>
  <sheetData>
    <row r="1" spans="1:9" ht="27.75" customHeight="1" x14ac:dyDescent="0.35">
      <c r="A1" s="3" t="s">
        <v>29</v>
      </c>
      <c r="C1" s="2"/>
    </row>
    <row r="2" spans="1:9" ht="27.75" customHeight="1" x14ac:dyDescent="0.35">
      <c r="A2" s="3"/>
      <c r="C2" s="2"/>
    </row>
    <row r="3" spans="1:9" ht="27.75" customHeight="1" thickBot="1" x14ac:dyDescent="0.4">
      <c r="A3" s="3"/>
      <c r="C3" s="2"/>
    </row>
    <row r="4" spans="1:9" ht="27.75" customHeight="1" thickBot="1" x14ac:dyDescent="0.8">
      <c r="A4" s="75" t="s">
        <v>22</v>
      </c>
      <c r="B4" s="76"/>
      <c r="C4" s="77"/>
      <c r="D4" s="22"/>
      <c r="E4" s="22"/>
      <c r="F4" s="22"/>
      <c r="G4" s="22"/>
      <c r="H4" s="23"/>
    </row>
    <row r="5" spans="1:9" ht="45.75" customHeight="1" x14ac:dyDescent="0.75">
      <c r="A5" s="24" t="s">
        <v>1</v>
      </c>
      <c r="B5" s="25" t="s">
        <v>21</v>
      </c>
      <c r="C5" s="26" t="s">
        <v>62</v>
      </c>
      <c r="D5" s="22"/>
      <c r="E5" s="22"/>
      <c r="F5" s="22"/>
      <c r="G5" s="22"/>
      <c r="H5" s="23"/>
    </row>
    <row r="6" spans="1:9" ht="45.75" customHeight="1" x14ac:dyDescent="0.75">
      <c r="A6" s="27" t="s">
        <v>2</v>
      </c>
      <c r="B6" s="28"/>
      <c r="C6" s="29" t="s">
        <v>3</v>
      </c>
      <c r="D6" s="22"/>
      <c r="E6" s="22"/>
      <c r="F6" s="22"/>
      <c r="G6" s="22"/>
      <c r="H6" s="23"/>
    </row>
    <row r="7" spans="1:9" ht="45.75" customHeight="1" x14ac:dyDescent="0.75">
      <c r="A7" s="27" t="s">
        <v>4</v>
      </c>
      <c r="B7" s="28"/>
      <c r="C7" s="30">
        <v>27072</v>
      </c>
      <c r="D7" s="22"/>
      <c r="E7" s="22"/>
      <c r="F7" s="23">
        <f>C7</f>
        <v>27072</v>
      </c>
      <c r="G7" s="22"/>
      <c r="H7" s="23"/>
    </row>
    <row r="8" spans="1:9" ht="45.75" customHeight="1" x14ac:dyDescent="0.75">
      <c r="A8" s="27" t="s">
        <v>5</v>
      </c>
      <c r="B8" s="28"/>
      <c r="C8" s="29" t="s">
        <v>23</v>
      </c>
      <c r="D8" s="22"/>
      <c r="E8" s="22"/>
      <c r="F8" s="22"/>
      <c r="G8" s="22"/>
      <c r="H8" s="23">
        <f>C7*0.7/100</f>
        <v>189.50399999999999</v>
      </c>
    </row>
    <row r="9" spans="1:9" ht="45.75" customHeight="1" x14ac:dyDescent="0.75">
      <c r="A9" s="27" t="s">
        <v>7</v>
      </c>
      <c r="B9" s="28"/>
      <c r="C9" s="31" t="s">
        <v>38</v>
      </c>
      <c r="D9" s="22"/>
      <c r="E9" s="22"/>
      <c r="F9" s="22"/>
      <c r="G9" s="22"/>
      <c r="H9" s="23">
        <f>C14*0.5/100</f>
        <v>133.3296</v>
      </c>
    </row>
    <row r="10" spans="1:9" ht="45.75" customHeight="1" x14ac:dyDescent="0.75">
      <c r="A10" s="27" t="s">
        <v>25</v>
      </c>
      <c r="B10" s="32">
        <v>1.4999999999999999E-2</v>
      </c>
      <c r="C10" s="31">
        <f>+$C$7*B10-F14</f>
        <v>406.08</v>
      </c>
      <c r="D10" s="22"/>
      <c r="E10" s="22"/>
      <c r="F10" s="23">
        <f>+G14-F7</f>
        <v>-406</v>
      </c>
      <c r="G10" s="22"/>
      <c r="H10" s="23">
        <f>H8-H9</f>
        <v>56.174399999999991</v>
      </c>
    </row>
    <row r="11" spans="1:9" ht="45.75" customHeight="1" x14ac:dyDescent="0.75">
      <c r="A11" s="27" t="s">
        <v>24</v>
      </c>
      <c r="B11" s="33">
        <v>1.0999999999999999E-2</v>
      </c>
      <c r="C11" s="31">
        <f>ROUND($C$14*B11,0)</f>
        <v>293</v>
      </c>
      <c r="D11" s="22"/>
      <c r="E11" s="22"/>
      <c r="F11" s="22"/>
      <c r="G11" s="22"/>
      <c r="H11" s="23"/>
    </row>
    <row r="12" spans="1:9" ht="45.75" customHeight="1" x14ac:dyDescent="0.75">
      <c r="A12" s="27" t="s">
        <v>11</v>
      </c>
      <c r="B12" s="32">
        <f>+B10-B11-B13</f>
        <v>3.0000000000000001E-3</v>
      </c>
      <c r="C12" s="31">
        <f>+C10-C11-C13</f>
        <v>86.007999999999981</v>
      </c>
      <c r="D12" s="22">
        <f>+C7*B11</f>
        <v>297.79199999999997</v>
      </c>
      <c r="E12" s="22"/>
      <c r="F12" s="22"/>
      <c r="G12" s="23">
        <f>+C7-C10</f>
        <v>26665.919999999998</v>
      </c>
      <c r="H12" s="23"/>
    </row>
    <row r="13" spans="1:9" ht="45.75" customHeight="1" x14ac:dyDescent="0.75">
      <c r="A13" s="27" t="s">
        <v>12</v>
      </c>
      <c r="B13" s="33">
        <v>1E-3</v>
      </c>
      <c r="C13" s="31">
        <f t="shared" ref="C13" si="0">+$C$7*B13</f>
        <v>27.071999999999999</v>
      </c>
      <c r="D13" s="22"/>
      <c r="E13" s="22"/>
      <c r="F13" s="22"/>
      <c r="G13" s="22"/>
      <c r="H13" s="23"/>
      <c r="I13" s="4">
        <f>+C7-C10</f>
        <v>26665.919999999998</v>
      </c>
    </row>
    <row r="14" spans="1:9" ht="45.75" customHeight="1" x14ac:dyDescent="0.75">
      <c r="A14" s="27" t="s">
        <v>13</v>
      </c>
      <c r="B14" s="32" t="s">
        <v>20</v>
      </c>
      <c r="C14" s="31">
        <f>+C7-B10*C7</f>
        <v>26665.919999999998</v>
      </c>
      <c r="D14" s="22"/>
      <c r="E14" s="22"/>
      <c r="F14" s="23"/>
      <c r="G14" s="23">
        <f>ROUND(C14,0)</f>
        <v>26666</v>
      </c>
      <c r="H14" s="23"/>
    </row>
    <row r="15" spans="1:9" ht="45.75" customHeight="1" x14ac:dyDescent="0.75">
      <c r="A15" s="27" t="s">
        <v>14</v>
      </c>
      <c r="B15" s="28"/>
      <c r="C15" s="29" t="s">
        <v>63</v>
      </c>
      <c r="D15" s="22"/>
      <c r="E15" s="22"/>
      <c r="F15" s="22"/>
      <c r="G15" s="22"/>
      <c r="H15" s="23"/>
    </row>
    <row r="16" spans="1:9" ht="45.75" customHeight="1" x14ac:dyDescent="0.75">
      <c r="A16" s="27" t="s">
        <v>15</v>
      </c>
      <c r="B16" s="28"/>
      <c r="C16" s="11" t="s">
        <v>64</v>
      </c>
      <c r="D16" s="22"/>
      <c r="E16" s="22"/>
      <c r="F16" s="22"/>
      <c r="G16" s="22"/>
      <c r="H16" s="23"/>
    </row>
    <row r="17" spans="1:8" ht="45.75" customHeight="1" thickBot="1" x14ac:dyDescent="0.8">
      <c r="A17" s="65" t="s">
        <v>17</v>
      </c>
      <c r="B17" s="66"/>
      <c r="C17" s="34" t="s">
        <v>65</v>
      </c>
      <c r="D17" s="22"/>
      <c r="E17" s="22"/>
      <c r="F17" s="22"/>
      <c r="G17" s="22"/>
      <c r="H17" s="23"/>
    </row>
  </sheetData>
  <mergeCells count="2">
    <mergeCell ref="A4:C4"/>
    <mergeCell ref="A17:B17"/>
  </mergeCells>
  <hyperlinks>
    <hyperlink ref="A1" location="فهرست!A1" display="فهرست" xr:uid="{256A0E87-BC75-4F75-8E5F-9D2AF6B0999A}"/>
  </hyperlinks>
  <pageMargins left="0.7" right="0.7" top="0.75" bottom="0.75" header="0.3" footer="0.3"/>
  <pageSetup scale="86" orientation="portrait" r:id="rId1"/>
  <colBreaks count="1" manualBreakCount="1">
    <brk id="5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9092950-0FD9-4D54-A56B-6B13A3131F37}">
          <x14:formula1>
            <xm:f>فهرست!$F$4:$F$7</xm:f>
          </x14:formula1>
          <xm:sqref>C8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شرکتهای بانک (2)</vt:lpstr>
      <vt:lpstr>فهرست</vt:lpstr>
      <vt:lpstr>آماد درهم</vt:lpstr>
      <vt:lpstr>آماد دلاری</vt:lpstr>
      <vt:lpstr>تبدیل یوان آماد</vt:lpstr>
      <vt:lpstr>شرکتهای خاص </vt:lpstr>
      <vt:lpstr>هلدینگ درهم</vt:lpstr>
      <vt:lpstr>شرکتهای خاص استثنا</vt:lpstr>
      <vt:lpstr>شرکتهای بانک1</vt:lpstr>
      <vt:lpstr>تبدیل(خراسان)</vt:lpstr>
      <vt:lpstr>تبدیل</vt:lpstr>
      <vt:lpstr>یوان</vt:lpstr>
      <vt:lpstr>شرکتهای خاص  (2)</vt:lpstr>
      <vt:lpstr>تبدیل حمایتان</vt:lpstr>
      <vt:lpstr>فولاد خراسان</vt:lpstr>
      <vt:lpstr>مستقل ارزی سایپا</vt:lpstr>
      <vt:lpstr>'شرکتهای خاص استثنا'!Print_Area</vt:lpstr>
      <vt:lpstr>'فولاد خراسان'!Print_Area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Saeed Abdolnejad</dc:creator>
  <cp:lastModifiedBy>Tahereh Manafi</cp:lastModifiedBy>
  <cp:lastPrinted>2025-02-03T12:18:03Z</cp:lastPrinted>
  <dcterms:created xsi:type="dcterms:W3CDTF">2024-01-07T11:51:21Z</dcterms:created>
  <dcterms:modified xsi:type="dcterms:W3CDTF">2025-02-04T10:48:59Z</dcterms:modified>
</cp:coreProperties>
</file>