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منافی\"/>
    </mc:Choice>
  </mc:AlternateContent>
  <xr:revisionPtr revIDLastSave="0" documentId="8_{EC4F6421-6760-4556-9630-1B169A78B6D8}" xr6:coauthVersionLast="47" xr6:coauthVersionMax="47" xr10:uidLastSave="{00000000-0000-0000-0000-000000000000}"/>
  <bookViews>
    <workbookView xWindow="-120" yWindow="-120" windowWidth="29040" windowHeight="15840" firstSheet="1" activeTab="7" xr2:uid="{358DA1DB-F882-4FE5-8E53-10F0935F2D15}"/>
  </bookViews>
  <sheets>
    <sheet name="فهرست" sheetId="2" r:id="rId1"/>
    <sheet name="آماد درهم" sheetId="1" r:id="rId2"/>
    <sheet name="آماد دلاری" sheetId="3" r:id="rId3"/>
    <sheet name="شرکتهای خاص" sheetId="4" r:id="rId4"/>
    <sheet name="درهم خلیج فارس" sheetId="5" r:id="rId5"/>
    <sheet name="شرکتهای بانک " sheetId="7" r:id="rId6"/>
    <sheet name="تبدیل" sheetId="8" r:id="rId7"/>
    <sheet name="تبدیل (2)" sheetId="13" r:id="rId8"/>
    <sheet name="تبدیل کسرکارمزد" sheetId="12" r:id="rId9"/>
    <sheet name="یوان نوسازان" sheetId="9" r:id="rId10"/>
    <sheet name="فولاد خراسان و زوار" sheetId="10" r:id="rId11"/>
    <sheet name="جهان نما" sheetId="1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3" l="1"/>
  <c r="K17" i="13"/>
  <c r="K19" i="13" s="1"/>
  <c r="L16" i="13"/>
  <c r="D16" i="13"/>
  <c r="L15" i="13"/>
  <c r="F15" i="13"/>
  <c r="D15" i="13"/>
  <c r="L14" i="13"/>
  <c r="G14" i="13"/>
  <c r="G15" i="13" s="1"/>
  <c r="D14" i="13"/>
  <c r="L13" i="13"/>
  <c r="F13" i="13"/>
  <c r="D13" i="13"/>
  <c r="L12" i="13"/>
  <c r="L11" i="13"/>
  <c r="B11" i="13"/>
  <c r="L10" i="13"/>
  <c r="D10" i="13"/>
  <c r="C10" i="13"/>
  <c r="L9" i="13"/>
  <c r="F9" i="13"/>
  <c r="F10" i="13" s="1"/>
  <c r="D9" i="13"/>
  <c r="C9" i="13"/>
  <c r="L8" i="13"/>
  <c r="L7" i="13"/>
  <c r="M6" i="13"/>
  <c r="M7" i="13" s="1"/>
  <c r="C6" i="13"/>
  <c r="C12" i="13" s="1"/>
  <c r="M5" i="13"/>
  <c r="D5" i="13"/>
  <c r="D4" i="13"/>
  <c r="F15" i="8"/>
  <c r="K17" i="8"/>
  <c r="K19" i="8" s="1"/>
  <c r="L16" i="8"/>
  <c r="F13" i="8"/>
  <c r="C11" i="13" l="1"/>
  <c r="D6" i="13"/>
  <c r="F9" i="8"/>
  <c r="F10" i="8" s="1"/>
  <c r="D13" i="8"/>
  <c r="B11" i="8"/>
  <c r="M6" i="8"/>
  <c r="M5" i="8"/>
  <c r="E6" i="13" l="1"/>
  <c r="D12" i="13"/>
  <c r="D11" i="13" s="1"/>
  <c r="M7" i="8"/>
  <c r="H14" i="4"/>
  <c r="D17" i="12"/>
  <c r="M16" i="12"/>
  <c r="D16" i="12"/>
  <c r="M15" i="12"/>
  <c r="G15" i="12"/>
  <c r="D15" i="12"/>
  <c r="M14" i="12"/>
  <c r="F14" i="12"/>
  <c r="F16" i="12" s="1"/>
  <c r="D14" i="12" s="1"/>
  <c r="D7" i="12" s="1"/>
  <c r="G14" i="12" s="1"/>
  <c r="L13" i="12"/>
  <c r="M13" i="12" s="1"/>
  <c r="M12" i="12"/>
  <c r="B12" i="12"/>
  <c r="M11" i="12"/>
  <c r="C11" i="12"/>
  <c r="M10" i="12"/>
  <c r="M9" i="12"/>
  <c r="M8" i="12"/>
  <c r="M7" i="12"/>
  <c r="C7" i="12"/>
  <c r="C10" i="12" s="1"/>
  <c r="M6" i="12"/>
  <c r="D5" i="12"/>
  <c r="D4" i="8"/>
  <c r="D11" i="12" l="1"/>
  <c r="G16" i="12"/>
  <c r="C13" i="12"/>
  <c r="C12" i="12" s="1"/>
  <c r="D10" i="12"/>
  <c r="D13" i="12"/>
  <c r="D12" i="12" l="1"/>
  <c r="D14" i="8"/>
  <c r="D16" i="8"/>
  <c r="F19" i="8"/>
  <c r="G14" i="8"/>
  <c r="G15" i="8" s="1"/>
  <c r="C10" i="8" l="1"/>
  <c r="C11" i="10"/>
  <c r="D10" i="10"/>
  <c r="C10" i="10"/>
  <c r="C8" i="10"/>
  <c r="C12" i="10" s="1"/>
  <c r="C9" i="10" s="1"/>
  <c r="C12" i="9"/>
  <c r="C11" i="9"/>
  <c r="D10" i="9"/>
  <c r="B10" i="9"/>
  <c r="F9" i="9"/>
  <c r="C9" i="9"/>
  <c r="C8" i="9"/>
  <c r="C10" i="9" s="1"/>
  <c r="D5" i="8"/>
  <c r="D15" i="8"/>
  <c r="L15" i="8"/>
  <c r="L14" i="8"/>
  <c r="L13" i="8"/>
  <c r="L12" i="8"/>
  <c r="L11" i="8"/>
  <c r="L10" i="8"/>
  <c r="L9" i="8"/>
  <c r="L8" i="8"/>
  <c r="L7" i="8"/>
  <c r="C5" i="7"/>
  <c r="C8" i="7" s="1"/>
  <c r="B10" i="7"/>
  <c r="C12" i="5"/>
  <c r="C11" i="5"/>
  <c r="D10" i="5"/>
  <c r="B10" i="5"/>
  <c r="C9" i="5"/>
  <c r="C8" i="5"/>
  <c r="C10" i="5" s="1"/>
  <c r="C12" i="4"/>
  <c r="C9" i="4" s="1"/>
  <c r="C11" i="4"/>
  <c r="D10" i="4"/>
  <c r="B10" i="4"/>
  <c r="C8" i="4"/>
  <c r="C12" i="3"/>
  <c r="C9" i="3" s="1"/>
  <c r="C11" i="3"/>
  <c r="D10" i="3"/>
  <c r="B10" i="3"/>
  <c r="C8" i="3"/>
  <c r="C12" i="1"/>
  <c r="C11" i="1"/>
  <c r="D10" i="1"/>
  <c r="B10" i="1"/>
  <c r="C9" i="1"/>
  <c r="C8" i="1"/>
  <c r="D11" i="7" l="1"/>
  <c r="C11" i="7"/>
  <c r="C12" i="7"/>
  <c r="C9" i="7" s="1"/>
  <c r="D9" i="7" s="1"/>
  <c r="E9" i="7" s="1"/>
  <c r="C9" i="8"/>
  <c r="C6" i="8" s="1"/>
  <c r="C12" i="8" s="1"/>
  <c r="C10" i="3"/>
  <c r="C10" i="4"/>
  <c r="C10" i="1"/>
  <c r="C10" i="7" l="1"/>
  <c r="D12" i="7"/>
  <c r="E12" i="7" s="1"/>
  <c r="D10" i="7" s="1"/>
  <c r="C11" i="8"/>
  <c r="D8" i="7" l="1"/>
  <c r="F14" i="7"/>
  <c r="D10" i="8" l="1"/>
  <c r="D9" i="8"/>
  <c r="D6" i="8" l="1"/>
  <c r="E6" i="8" l="1"/>
  <c r="D12" i="8"/>
  <c r="D11" i="8" s="1"/>
</calcChain>
</file>

<file path=xl/sharedStrings.xml><?xml version="1.0" encoding="utf-8"?>
<sst xmlns="http://schemas.openxmlformats.org/spreadsheetml/2006/main" count="416" uniqueCount="131">
  <si>
    <t>فرم کارمزد حوالجات</t>
  </si>
  <si>
    <t>تاریخ</t>
  </si>
  <si>
    <t>درصد کارمزد</t>
  </si>
  <si>
    <t>1402/10/19</t>
  </si>
  <si>
    <t>شماره نامه صادره</t>
  </si>
  <si>
    <t>1402/</t>
  </si>
  <si>
    <t>مبلغ کل درخواستی</t>
  </si>
  <si>
    <t>نوع ارز</t>
  </si>
  <si>
    <t>درهم</t>
  </si>
  <si>
    <t>نوع پرداخت</t>
  </si>
  <si>
    <t>نقدی</t>
  </si>
  <si>
    <t xml:space="preserve">کل کارمزد(0.4) </t>
  </si>
  <si>
    <t>کارمزد کارگزار(0.3)</t>
  </si>
  <si>
    <t>کارمزد شرکت</t>
  </si>
  <si>
    <t>کارمزد بانک</t>
  </si>
  <si>
    <t>مبلغ پرداختی</t>
  </si>
  <si>
    <t>.</t>
  </si>
  <si>
    <t>کارگزار</t>
  </si>
  <si>
    <t>نوریان</t>
  </si>
  <si>
    <t>شرح عملیات</t>
  </si>
  <si>
    <t>معاونت آماد(کارمزد از حساب بانک برداشت می شود)</t>
  </si>
  <si>
    <t>شماره نامه بانک  و تاریخ</t>
  </si>
  <si>
    <t>E/1402/1398-1402/10/18</t>
  </si>
  <si>
    <t>فهرست</t>
  </si>
  <si>
    <t>رفرنس</t>
  </si>
  <si>
    <t>نوع</t>
  </si>
  <si>
    <t xml:space="preserve">ارز </t>
  </si>
  <si>
    <t>آماد درهم</t>
  </si>
  <si>
    <t>دلار</t>
  </si>
  <si>
    <t>آماد دلاری</t>
  </si>
  <si>
    <t>شرکتهای خاص بانک</t>
  </si>
  <si>
    <t>یوان</t>
  </si>
  <si>
    <t>شرکتهای بانک</t>
  </si>
  <si>
    <t>یورو</t>
  </si>
  <si>
    <t>تبدیل</t>
  </si>
  <si>
    <t>1402/10/20</t>
  </si>
  <si>
    <t>حواله</t>
  </si>
  <si>
    <t>کل کارمزد</t>
  </si>
  <si>
    <t>کارمزد کارگزار</t>
  </si>
  <si>
    <t>صدف</t>
  </si>
  <si>
    <t>معاونت آماد</t>
  </si>
  <si>
    <t>E/1402/1412-1402/10/19</t>
  </si>
  <si>
    <t>1403/02/01</t>
  </si>
  <si>
    <t>1403/</t>
  </si>
  <si>
    <t>دنا تجارت</t>
  </si>
  <si>
    <t>بانک- فولاد هرمزگان</t>
  </si>
  <si>
    <t>E/1403/139-1403/02/01</t>
  </si>
  <si>
    <t>1402/10/26</t>
  </si>
  <si>
    <t>سلام صالحی</t>
  </si>
  <si>
    <t>خلیج فارس-62762</t>
  </si>
  <si>
    <t>E/1402/1451-1402/10/25</t>
  </si>
  <si>
    <t>1402/12/14</t>
  </si>
  <si>
    <t>دولت</t>
  </si>
  <si>
    <t>بانک -صرافی امید سپه</t>
  </si>
  <si>
    <t>N/1402/0642-1402/12/13</t>
  </si>
  <si>
    <t>1402/10/25</t>
  </si>
  <si>
    <t>دربانی</t>
  </si>
  <si>
    <t>نوسازان(کارمزد در ورودی کم شده)</t>
  </si>
  <si>
    <t>N/1402/1441-1402/10/24</t>
  </si>
  <si>
    <t>1402/11/01</t>
  </si>
  <si>
    <t>زوارزاده(به ما کارمزد میدهد)</t>
  </si>
  <si>
    <t>فولاد خراسان(کارمزد ندازد)</t>
  </si>
  <si>
    <t>E/1402/1496-1402/10/30</t>
  </si>
  <si>
    <t>جهان نما-دلار</t>
  </si>
  <si>
    <t>جهان نما یوان</t>
  </si>
  <si>
    <t>شرح</t>
  </si>
  <si>
    <t>ورودی</t>
  </si>
  <si>
    <t>خروجی</t>
  </si>
  <si>
    <t>1402/06/15</t>
  </si>
  <si>
    <t>واریز به حساب خزایی-blinche</t>
  </si>
  <si>
    <t>1402/09/11</t>
  </si>
  <si>
    <t>واریز به حساب انصار</t>
  </si>
  <si>
    <t>1402/09/13</t>
  </si>
  <si>
    <t>واریز به حساب نوریان-NET</t>
  </si>
  <si>
    <t>1402/06/20</t>
  </si>
  <si>
    <t>1402/09/21</t>
  </si>
  <si>
    <t>واریز به حساب صدف-ROSLAMI</t>
  </si>
  <si>
    <t>واریز به حساب خندان-FUTURE</t>
  </si>
  <si>
    <t>1402/10/10</t>
  </si>
  <si>
    <t>1402/06/27</t>
  </si>
  <si>
    <t>1402/08/03</t>
  </si>
  <si>
    <t>واریز به حساب زوارزاده-NESNIYES</t>
  </si>
  <si>
    <t>1402/08/11</t>
  </si>
  <si>
    <t>1402/08/29</t>
  </si>
  <si>
    <t>1402/08/30</t>
  </si>
  <si>
    <t>1402/09/07</t>
  </si>
  <si>
    <t>واریز به حساب قلی نژاد-BATOK</t>
  </si>
  <si>
    <t>1402/09/28</t>
  </si>
  <si>
    <t>واریز به حساب دولت-SISU</t>
  </si>
  <si>
    <t>1402/10/02</t>
  </si>
  <si>
    <t>واریزی به حساب دولت</t>
  </si>
  <si>
    <t>واریزی به حساب صدف-MEISHUR</t>
  </si>
  <si>
    <t>واریزی به حساب مرکزی-STAR</t>
  </si>
  <si>
    <t>واریز به حساب مرکزی-STAR</t>
  </si>
  <si>
    <t>1402/10/13</t>
  </si>
  <si>
    <t>واریزی به مظاهری</t>
  </si>
  <si>
    <t>واریزی به مظاهری-RANS</t>
  </si>
  <si>
    <t>1402/10/24</t>
  </si>
  <si>
    <t>واریزی به حساب دولت-SISU</t>
  </si>
  <si>
    <t>واریزی به حساب فروتن-</t>
  </si>
  <si>
    <t>واریز به حساب خندان- LAN HUA</t>
  </si>
  <si>
    <t>140/10/30</t>
  </si>
  <si>
    <t>واریز به حساب ذاکری-ENDOO</t>
  </si>
  <si>
    <t>واریز به حساب مظاهری-RANS</t>
  </si>
  <si>
    <t>واریز به حساب خندان-LAN HUA</t>
  </si>
  <si>
    <t>واریز به حساب خزایی-STAR</t>
  </si>
  <si>
    <t>واریز به حساب اپال-</t>
  </si>
  <si>
    <t>1402/11/10</t>
  </si>
  <si>
    <t>1402/11/11</t>
  </si>
  <si>
    <t>واریز به حساب جلالی-STAR</t>
  </si>
  <si>
    <t>1402/11/14</t>
  </si>
  <si>
    <t>1402/11/16</t>
  </si>
  <si>
    <t>1402/12/02</t>
  </si>
  <si>
    <t>1402/12/08</t>
  </si>
  <si>
    <t>1402/12/13</t>
  </si>
  <si>
    <t>واریز به حساب مرجان نقدی-MIST</t>
  </si>
  <si>
    <t>1402/12/15</t>
  </si>
  <si>
    <t>1402/12/26</t>
  </si>
  <si>
    <t>واریز به حساب نقدی-MIST</t>
  </si>
  <si>
    <t>1402/12/28</t>
  </si>
  <si>
    <t>مرکزی (تبدیل درهم از منابع دلار) ریت 3.9463</t>
  </si>
  <si>
    <t>E/1403/285- 1403/02/19</t>
  </si>
  <si>
    <t>بانک-ایران گارمت</t>
  </si>
  <si>
    <t>1402/02/19</t>
  </si>
  <si>
    <t>1403/02/23</t>
  </si>
  <si>
    <t>بانک -مستقل ارزی قزوین</t>
  </si>
  <si>
    <t>E/1403/317-1403/02/23</t>
  </si>
  <si>
    <t>افلاکیان(تبدیل یورو از منابع دلار) ریت 1.0863</t>
  </si>
  <si>
    <t>مصباح انژی</t>
  </si>
  <si>
    <t>E/1403/468- 1403/03/06</t>
  </si>
  <si>
    <t>1403/03/07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</si>
</sst>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0.0000%"/>
    <numFmt numFmtId="166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b/>
      <sz val="14"/>
      <color theme="1"/>
      <name val="B Nazanin"/>
      <charset val="178"/>
    </font>
    <font>
      <sz val="11"/>
      <color theme="1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b/>
      <sz val="18"/>
      <color rgb="FFFF0000"/>
      <name val="Calibri Light"/>
      <family val="2"/>
      <scheme val="major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b/>
      <sz val="18"/>
      <color theme="1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u/>
      <sz val="14"/>
      <color theme="10"/>
      <name val="Calibri"/>
      <family val="2"/>
      <scheme val="minor"/>
    </font>
    <font>
      <sz val="14"/>
      <color theme="1"/>
      <name val="Calibri Light"/>
      <family val="2"/>
      <scheme val="major"/>
    </font>
    <font>
      <b/>
      <sz val="14"/>
      <color rgb="FFFF0000"/>
      <name val="Calibri Light"/>
      <family val="2"/>
      <scheme val="major"/>
    </font>
    <font>
      <b/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 applyNumberFormat="0" applyFill="0" applyBorder="0" applyAlignment="0" applyProtection="0"/>
  </cellStyleXfs>
  <cellXfs count="126">
    <xf numFmtId="0" fontId="0" fillId="0" borderId="0" xfId="0"/>
    <xf numFmtId="0" fontId="3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4" fontId="3" fillId="2" borderId="6" xfId="2" applyNumberFormat="1" applyFont="1" applyFill="1" applyBorder="1" applyAlignment="1">
      <alignment horizontal="center" vertical="center"/>
    </xf>
    <xf numFmtId="4" fontId="3" fillId="0" borderId="6" xfId="2" applyNumberFormat="1" applyFont="1" applyBorder="1" applyAlignment="1">
      <alignment horizontal="center" vertical="center"/>
    </xf>
    <xf numFmtId="10" fontId="3" fillId="0" borderId="7" xfId="1" applyNumberFormat="1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0" fontId="5" fillId="0" borderId="0" xfId="0" applyFont="1"/>
    <xf numFmtId="0" fontId="6" fillId="0" borderId="0" xfId="3"/>
    <xf numFmtId="0" fontId="7" fillId="0" borderId="0" xfId="2" applyFont="1"/>
    <xf numFmtId="0" fontId="9" fillId="0" borderId="0" xfId="0" applyFont="1"/>
    <xf numFmtId="0" fontId="8" fillId="0" borderId="4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4" fontId="8" fillId="2" borderId="6" xfId="2" applyNumberFormat="1" applyFont="1" applyFill="1" applyBorder="1" applyAlignment="1">
      <alignment horizontal="center" vertical="center"/>
    </xf>
    <xf numFmtId="4" fontId="8" fillId="0" borderId="6" xfId="2" applyNumberFormat="1" applyFont="1" applyBorder="1" applyAlignment="1">
      <alignment horizontal="center" vertical="center"/>
    </xf>
    <xf numFmtId="10" fontId="8" fillId="0" borderId="7" xfId="1" applyNumberFormat="1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8" fillId="0" borderId="15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4" fontId="5" fillId="0" borderId="0" xfId="0" applyNumberFormat="1" applyFont="1"/>
    <xf numFmtId="10" fontId="8" fillId="2" borderId="7" xfId="1" applyNumberFormat="1" applyFont="1" applyFill="1" applyBorder="1" applyAlignment="1">
      <alignment horizontal="center" vertical="center"/>
    </xf>
    <xf numFmtId="3" fontId="10" fillId="0" borderId="0" xfId="0" applyNumberFormat="1" applyFont="1"/>
    <xf numFmtId="3" fontId="8" fillId="0" borderId="6" xfId="2" applyNumberFormat="1" applyFont="1" applyBorder="1" applyAlignment="1">
      <alignment horizontal="center" vertical="center"/>
    </xf>
    <xf numFmtId="4" fontId="9" fillId="0" borderId="0" xfId="0" applyNumberFormat="1" applyFont="1"/>
    <xf numFmtId="0" fontId="12" fillId="0" borderId="0" xfId="3" applyFont="1"/>
    <xf numFmtId="0" fontId="13" fillId="0" borderId="0" xfId="0" applyFont="1"/>
    <xf numFmtId="0" fontId="14" fillId="0" borderId="0" xfId="2" applyFont="1"/>
    <xf numFmtId="164" fontId="13" fillId="0" borderId="0" xfId="0" applyNumberFormat="1" applyFont="1"/>
    <xf numFmtId="4" fontId="13" fillId="0" borderId="0" xfId="0" applyNumberFormat="1" applyFont="1"/>
    <xf numFmtId="4" fontId="4" fillId="0" borderId="0" xfId="0" applyNumberFormat="1" applyFont="1"/>
    <xf numFmtId="4" fontId="11" fillId="0" borderId="0" xfId="0" applyNumberFormat="1" applyFont="1"/>
    <xf numFmtId="4" fontId="4" fillId="3" borderId="0" xfId="0" applyNumberFormat="1" applyFont="1" applyFill="1"/>
    <xf numFmtId="0" fontId="4" fillId="0" borderId="14" xfId="2" applyFont="1" applyBorder="1" applyAlignment="1">
      <alignment horizontal="center" vertical="center"/>
    </xf>
    <xf numFmtId="0" fontId="4" fillId="0" borderId="16" xfId="2" applyFont="1" applyBorder="1" applyAlignment="1">
      <alignment horizontal="center" vertical="center"/>
    </xf>
    <xf numFmtId="0" fontId="4" fillId="0" borderId="19" xfId="2" applyFont="1" applyBorder="1" applyAlignment="1">
      <alignment horizontal="center" vertical="center"/>
    </xf>
    <xf numFmtId="3" fontId="13" fillId="0" borderId="0" xfId="0" applyNumberFormat="1" applyFont="1"/>
    <xf numFmtId="0" fontId="4" fillId="0" borderId="4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4" fontId="4" fillId="0" borderId="6" xfId="2" applyNumberFormat="1" applyFont="1" applyBorder="1" applyAlignment="1">
      <alignment horizontal="center" vertical="center"/>
    </xf>
    <xf numFmtId="4" fontId="4" fillId="0" borderId="20" xfId="2" applyNumberFormat="1" applyFont="1" applyBorder="1" applyAlignment="1">
      <alignment horizontal="center" vertical="center"/>
    </xf>
    <xf numFmtId="10" fontId="4" fillId="0" borderId="7" xfId="1" applyNumberFormat="1" applyFont="1" applyBorder="1" applyAlignment="1">
      <alignment horizontal="center" vertical="center"/>
    </xf>
    <xf numFmtId="10" fontId="4" fillId="2" borderId="7" xfId="1" applyNumberFormat="1" applyFont="1" applyFill="1" applyBorder="1" applyAlignment="1">
      <alignment horizontal="center" vertical="center"/>
    </xf>
    <xf numFmtId="4" fontId="15" fillId="3" borderId="0" xfId="0" applyNumberFormat="1" applyFont="1" applyFill="1"/>
    <xf numFmtId="4" fontId="15" fillId="0" borderId="0" xfId="0" applyNumberFormat="1" applyFont="1"/>
    <xf numFmtId="164" fontId="15" fillId="0" borderId="0" xfId="0" applyNumberFormat="1" applyFont="1"/>
    <xf numFmtId="165" fontId="5" fillId="0" borderId="0" xfId="0" applyNumberFormat="1" applyFont="1"/>
    <xf numFmtId="0" fontId="8" fillId="0" borderId="23" xfId="2" applyFont="1" applyBorder="1" applyAlignment="1">
      <alignment horizontal="center" vertical="center"/>
    </xf>
    <xf numFmtId="0" fontId="8" fillId="0" borderId="24" xfId="2" applyFont="1" applyBorder="1" applyAlignment="1">
      <alignment horizontal="center" vertical="center"/>
    </xf>
    <xf numFmtId="0" fontId="3" fillId="0" borderId="25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26" xfId="2" applyFont="1" applyBorder="1" applyAlignment="1">
      <alignment horizontal="center" vertical="center"/>
    </xf>
    <xf numFmtId="10" fontId="3" fillId="4" borderId="7" xfId="1" applyNumberFormat="1" applyFont="1" applyFill="1" applyBorder="1" applyAlignment="1">
      <alignment horizontal="center" vertical="center"/>
    </xf>
    <xf numFmtId="10" fontId="3" fillId="2" borderId="7" xfId="1" applyNumberFormat="1" applyFont="1" applyFill="1" applyBorder="1" applyAlignment="1">
      <alignment horizontal="center" vertical="center"/>
    </xf>
    <xf numFmtId="0" fontId="3" fillId="4" borderId="6" xfId="2" applyFont="1" applyFill="1" applyBorder="1" applyAlignment="1">
      <alignment horizontal="center" vertical="center"/>
    </xf>
    <xf numFmtId="0" fontId="3" fillId="0" borderId="23" xfId="2" applyFont="1" applyBorder="1" applyAlignment="1">
      <alignment horizontal="center" vertical="center"/>
    </xf>
    <xf numFmtId="0" fontId="3" fillId="0" borderId="24" xfId="2" applyFont="1" applyBorder="1" applyAlignment="1">
      <alignment horizontal="center" vertical="center"/>
    </xf>
    <xf numFmtId="0" fontId="3" fillId="4" borderId="10" xfId="2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3" fontId="4" fillId="0" borderId="28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3" fontId="4" fillId="0" borderId="31" xfId="0" applyNumberFormat="1" applyFont="1" applyBorder="1" applyAlignment="1">
      <alignment horizontal="center" vertical="center"/>
    </xf>
    <xf numFmtId="3" fontId="4" fillId="0" borderId="32" xfId="0" applyNumberFormat="1" applyFont="1" applyBorder="1" applyAlignment="1">
      <alignment horizontal="center" vertical="center"/>
    </xf>
    <xf numFmtId="3" fontId="4" fillId="0" borderId="27" xfId="0" applyNumberFormat="1" applyFont="1" applyBorder="1" applyAlignment="1">
      <alignment horizontal="center" vertical="center"/>
    </xf>
    <xf numFmtId="0" fontId="17" fillId="0" borderId="10" xfId="2" applyFont="1" applyBorder="1" applyAlignment="1">
      <alignment horizontal="center" vertical="center"/>
    </xf>
    <xf numFmtId="0" fontId="17" fillId="0" borderId="22" xfId="2" applyFont="1" applyBorder="1" applyAlignment="1">
      <alignment horizontal="center" vertical="center"/>
    </xf>
    <xf numFmtId="0" fontId="17" fillId="0" borderId="6" xfId="2" applyFont="1" applyBorder="1" applyAlignment="1">
      <alignment horizontal="center" vertical="center" wrapText="1"/>
    </xf>
    <xf numFmtId="0" fontId="17" fillId="0" borderId="20" xfId="2" applyFont="1" applyBorder="1" applyAlignment="1">
      <alignment horizontal="center" vertical="center"/>
    </xf>
    <xf numFmtId="0" fontId="17" fillId="0" borderId="6" xfId="2" applyFont="1" applyBorder="1" applyAlignment="1">
      <alignment horizontal="center" vertical="center"/>
    </xf>
    <xf numFmtId="0" fontId="17" fillId="0" borderId="21" xfId="2" applyFont="1" applyBorder="1" applyAlignment="1">
      <alignment horizontal="center" vertical="center"/>
    </xf>
    <xf numFmtId="164" fontId="5" fillId="0" borderId="0" xfId="0" applyNumberFormat="1" applyFont="1"/>
    <xf numFmtId="4" fontId="3" fillId="0" borderId="0" xfId="0" applyNumberFormat="1" applyFont="1"/>
    <xf numFmtId="4" fontId="3" fillId="3" borderId="0" xfId="0" applyNumberFormat="1" applyFont="1" applyFill="1"/>
    <xf numFmtId="3" fontId="5" fillId="0" borderId="0" xfId="0" applyNumberFormat="1" applyFont="1"/>
    <xf numFmtId="166" fontId="13" fillId="0" borderId="0" xfId="0" applyNumberFormat="1" applyFont="1"/>
    <xf numFmtId="166" fontId="0" fillId="0" borderId="0" xfId="0" applyNumberFormat="1"/>
    <xf numFmtId="4" fontId="10" fillId="3" borderId="0" xfId="0" applyNumberFormat="1" applyFont="1" applyFill="1"/>
    <xf numFmtId="0" fontId="18" fillId="0" borderId="15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0" fontId="11" fillId="0" borderId="11" xfId="2" applyFont="1" applyBorder="1" applyAlignment="1">
      <alignment horizontal="center" vertical="center"/>
    </xf>
    <xf numFmtId="0" fontId="11" fillId="0" borderId="12" xfId="2" applyFont="1" applyBorder="1" applyAlignment="1">
      <alignment horizontal="center" vertical="center"/>
    </xf>
    <xf numFmtId="0" fontId="11" fillId="0" borderId="13" xfId="2" applyFont="1" applyBorder="1" applyAlignment="1">
      <alignment horizontal="center" vertical="center"/>
    </xf>
    <xf numFmtId="0" fontId="8" fillId="0" borderId="17" xfId="2" applyFont="1" applyBorder="1" applyAlignment="1">
      <alignment horizontal="center" vertical="center"/>
    </xf>
    <xf numFmtId="0" fontId="8" fillId="0" borderId="18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8" fillId="0" borderId="11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 vertical="center"/>
    </xf>
    <xf numFmtId="0" fontId="3" fillId="0" borderId="13" xfId="2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3" fontId="4" fillId="0" borderId="27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</cellXfs>
  <cellStyles count="4">
    <cellStyle name="Hyperlink" xfId="3" builtinId="8"/>
    <cellStyle name="Normal" xfId="0" builtinId="0"/>
    <cellStyle name="Normal 3" xfId="2" xr:uid="{2316C9ED-1B1E-4E93-A959-262E3B12F5BC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E633B-0ED2-434A-8D89-C672E7684F5C}">
  <dimension ref="A2:F13"/>
  <sheetViews>
    <sheetView rightToLeft="1" workbookViewId="0">
      <selection activeCell="B20" sqref="B20"/>
    </sheetView>
  </sheetViews>
  <sheetFormatPr defaultRowHeight="15" x14ac:dyDescent="0.25"/>
  <sheetData>
    <row r="2" spans="1:6" ht="18" customHeight="1" x14ac:dyDescent="0.25"/>
    <row r="3" spans="1:6" ht="18" customHeight="1" x14ac:dyDescent="0.25">
      <c r="A3" t="s">
        <v>24</v>
      </c>
      <c r="B3" t="s">
        <v>25</v>
      </c>
      <c r="F3" t="s">
        <v>26</v>
      </c>
    </row>
    <row r="4" spans="1:6" ht="18" customHeight="1" x14ac:dyDescent="0.25">
      <c r="B4" s="10" t="s">
        <v>27</v>
      </c>
      <c r="F4" t="s">
        <v>28</v>
      </c>
    </row>
    <row r="5" spans="1:6" ht="18" customHeight="1" x14ac:dyDescent="0.25">
      <c r="B5" s="10" t="s">
        <v>29</v>
      </c>
      <c r="F5" t="s">
        <v>8</v>
      </c>
    </row>
    <row r="6" spans="1:6" ht="18" customHeight="1" x14ac:dyDescent="0.25">
      <c r="B6" s="10" t="s">
        <v>30</v>
      </c>
      <c r="F6" t="s">
        <v>31</v>
      </c>
    </row>
    <row r="7" spans="1:6" ht="18" customHeight="1" x14ac:dyDescent="0.25">
      <c r="B7" s="10" t="s">
        <v>32</v>
      </c>
      <c r="F7" t="s">
        <v>33</v>
      </c>
    </row>
    <row r="8" spans="1:6" ht="18" customHeight="1" x14ac:dyDescent="0.25">
      <c r="B8" s="10" t="s">
        <v>34</v>
      </c>
    </row>
    <row r="9" spans="1:6" ht="18" customHeight="1" x14ac:dyDescent="0.25"/>
    <row r="10" spans="1:6" ht="18" customHeight="1" x14ac:dyDescent="0.25"/>
    <row r="11" spans="1:6" ht="18" customHeight="1" x14ac:dyDescent="0.25"/>
    <row r="12" spans="1:6" ht="18" customHeight="1" x14ac:dyDescent="0.25"/>
    <row r="13" spans="1:6" ht="18" customHeight="1" x14ac:dyDescent="0.25"/>
  </sheetData>
  <hyperlinks>
    <hyperlink ref="B4" location="'آماد درهم'!A1" display="آماد درهم" xr:uid="{AC8E35F1-CB6E-4893-9CF3-0F69F41CBD1C}"/>
    <hyperlink ref="B5" location="'آماد دلاری'!A1" display="آماد دلاری" xr:uid="{4FBEDD43-1271-4757-8A1B-312A4720FB7D}"/>
    <hyperlink ref="B6" location="'شرکتهای خاص بانک'!A1" display="شرکتهای خاص بانک" xr:uid="{952EEC3E-4110-4E27-812A-1B5E282ACC03}"/>
    <hyperlink ref="B7" location="'شرکتهای بانک'!A1" display="شرکتهای بانک" xr:uid="{5DB3C94B-C92D-479A-8BA3-8E9F6B855005}"/>
    <hyperlink ref="B8" location="تبدیل!A1" display="تبدیل" xr:uid="{91CED9CE-5CB7-4816-97E3-0D05350F17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59AD2-1127-4807-BD7E-B8F37EC096B1}">
  <dimension ref="A1:D15"/>
  <sheetViews>
    <sheetView rightToLeft="1" topLeftCell="A7" workbookViewId="0">
      <selection activeCell="C17" sqref="C17"/>
    </sheetView>
  </sheetViews>
  <sheetFormatPr defaultRowHeight="15" x14ac:dyDescent="0.25"/>
  <cols>
    <col min="1" max="1" width="25" bestFit="1" customWidth="1"/>
    <col min="2" max="2" width="13.5703125" bestFit="1" customWidth="1"/>
    <col min="3" max="3" width="64.28515625" bestFit="1" customWidth="1"/>
  </cols>
  <sheetData>
    <row r="1" spans="1:4" s="9" customFormat="1" ht="27.75" customHeight="1" thickBot="1" x14ac:dyDescent="0.4">
      <c r="A1" s="10" t="s">
        <v>23</v>
      </c>
      <c r="C1" s="11"/>
    </row>
    <row r="2" spans="1:4" s="9" customFormat="1" ht="27.75" customHeight="1" thickBot="1" x14ac:dyDescent="0.3">
      <c r="A2" s="90" t="s">
        <v>0</v>
      </c>
      <c r="B2" s="91"/>
      <c r="C2" s="92"/>
    </row>
    <row r="3" spans="1:4" s="9" customFormat="1" ht="48" customHeight="1" x14ac:dyDescent="0.25">
      <c r="A3" s="1" t="s">
        <v>1</v>
      </c>
      <c r="B3" s="2" t="s">
        <v>2</v>
      </c>
      <c r="C3" s="3" t="s">
        <v>3</v>
      </c>
    </row>
    <row r="4" spans="1:4" s="9" customFormat="1" ht="48" customHeight="1" x14ac:dyDescent="0.25">
      <c r="A4" s="1" t="s">
        <v>4</v>
      </c>
      <c r="B4" s="4"/>
      <c r="C4" s="3" t="s">
        <v>5</v>
      </c>
    </row>
    <row r="5" spans="1:4" s="9" customFormat="1" ht="48" customHeight="1" x14ac:dyDescent="0.25">
      <c r="A5" s="1" t="s">
        <v>6</v>
      </c>
      <c r="B5" s="4"/>
      <c r="C5" s="5">
        <v>20000000</v>
      </c>
    </row>
    <row r="6" spans="1:4" s="9" customFormat="1" ht="48" customHeight="1" x14ac:dyDescent="0.25">
      <c r="A6" s="1" t="s">
        <v>7</v>
      </c>
      <c r="B6" s="4"/>
      <c r="C6" s="3" t="s">
        <v>8</v>
      </c>
    </row>
    <row r="7" spans="1:4" s="9" customFormat="1" ht="48" customHeight="1" x14ac:dyDescent="0.25">
      <c r="A7" s="1" t="s">
        <v>9</v>
      </c>
      <c r="B7" s="4"/>
      <c r="C7" s="6" t="s">
        <v>10</v>
      </c>
    </row>
    <row r="8" spans="1:4" s="9" customFormat="1" ht="48" customHeight="1" x14ac:dyDescent="0.25">
      <c r="A8" s="1" t="s">
        <v>11</v>
      </c>
      <c r="B8" s="7">
        <v>4.0000000000000001E-3</v>
      </c>
      <c r="C8" s="6">
        <f>+$C$5*B8</f>
        <v>80000</v>
      </c>
    </row>
    <row r="9" spans="1:4" s="9" customFormat="1" ht="48" customHeight="1" x14ac:dyDescent="0.25">
      <c r="A9" s="1" t="s">
        <v>12</v>
      </c>
      <c r="B9" s="7">
        <v>2.5000000000000001E-3</v>
      </c>
      <c r="C9" s="6">
        <f>ROUND($C$12*B9,0)</f>
        <v>50000</v>
      </c>
    </row>
    <row r="10" spans="1:4" s="9" customFormat="1" ht="48" customHeight="1" x14ac:dyDescent="0.25">
      <c r="A10" s="1" t="s">
        <v>13</v>
      </c>
      <c r="B10" s="7">
        <f>+B8-B9-B11</f>
        <v>1.5E-3</v>
      </c>
      <c r="C10" s="6">
        <f>+C8-C9-C11</f>
        <v>30000</v>
      </c>
      <c r="D10" s="9">
        <f>+C5*B9</f>
        <v>50000</v>
      </c>
    </row>
    <row r="11" spans="1:4" s="9" customFormat="1" ht="48" customHeight="1" x14ac:dyDescent="0.25">
      <c r="A11" s="1" t="s">
        <v>14</v>
      </c>
      <c r="B11" s="7">
        <v>0</v>
      </c>
      <c r="C11" s="6">
        <f t="shared" ref="C11" si="0">+$C$5*B11</f>
        <v>0</v>
      </c>
    </row>
    <row r="12" spans="1:4" s="9" customFormat="1" ht="48" customHeight="1" x14ac:dyDescent="0.25">
      <c r="A12" s="1" t="s">
        <v>15</v>
      </c>
      <c r="B12" s="7" t="s">
        <v>16</v>
      </c>
      <c r="C12" s="6">
        <f>C5</f>
        <v>20000000</v>
      </c>
    </row>
    <row r="13" spans="1:4" s="9" customFormat="1" ht="48" customHeight="1" x14ac:dyDescent="0.25">
      <c r="A13" s="1" t="s">
        <v>17</v>
      </c>
      <c r="B13" s="4"/>
      <c r="C13" s="3" t="s">
        <v>18</v>
      </c>
    </row>
    <row r="14" spans="1:4" s="9" customFormat="1" ht="48" customHeight="1" x14ac:dyDescent="0.25">
      <c r="A14" s="1" t="s">
        <v>19</v>
      </c>
      <c r="B14" s="4"/>
      <c r="C14" s="3" t="s">
        <v>20</v>
      </c>
    </row>
    <row r="15" spans="1:4" s="9" customFormat="1" ht="48" customHeight="1" thickBot="1" x14ac:dyDescent="0.3">
      <c r="A15" s="93" t="s">
        <v>21</v>
      </c>
      <c r="B15" s="94"/>
      <c r="C15" s="8" t="s">
        <v>22</v>
      </c>
    </row>
  </sheetData>
  <mergeCells count="2">
    <mergeCell ref="A2:C2"/>
    <mergeCell ref="A15:B15"/>
  </mergeCells>
  <hyperlinks>
    <hyperlink ref="A1" location="فهرست!A1" display="فهرست" xr:uid="{B9AE1DDF-E0CF-4A60-8BC9-A8AADC8973B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B9F1C-7CE2-4207-BD33-B48D07C0C38A}">
  <dimension ref="A1:D15"/>
  <sheetViews>
    <sheetView rightToLeft="1" workbookViewId="0">
      <selection activeCell="C10" sqref="C10"/>
    </sheetView>
  </sheetViews>
  <sheetFormatPr defaultRowHeight="15" x14ac:dyDescent="0.25"/>
  <cols>
    <col min="1" max="1" width="27.85546875" bestFit="1" customWidth="1"/>
    <col min="2" max="2" width="19.140625" bestFit="1" customWidth="1"/>
    <col min="3" max="3" width="36.85546875" bestFit="1" customWidth="1"/>
  </cols>
  <sheetData>
    <row r="1" spans="1:4" s="9" customFormat="1" ht="27.75" customHeight="1" thickBot="1" x14ac:dyDescent="0.4">
      <c r="A1" s="10" t="s">
        <v>23</v>
      </c>
      <c r="C1" s="11"/>
    </row>
    <row r="2" spans="1:4" s="12" customFormat="1" ht="52.5" customHeight="1" thickBot="1" x14ac:dyDescent="0.8">
      <c r="A2" s="95" t="s">
        <v>0</v>
      </c>
      <c r="B2" s="96"/>
      <c r="C2" s="97"/>
    </row>
    <row r="3" spans="1:4" s="12" customFormat="1" ht="39" customHeight="1" x14ac:dyDescent="0.75">
      <c r="A3" s="13" t="s">
        <v>1</v>
      </c>
      <c r="B3" s="14" t="s">
        <v>2</v>
      </c>
      <c r="C3" s="15" t="s">
        <v>35</v>
      </c>
    </row>
    <row r="4" spans="1:4" s="12" customFormat="1" ht="39" customHeight="1" x14ac:dyDescent="0.75">
      <c r="A4" s="13" t="s">
        <v>4</v>
      </c>
      <c r="B4" s="16"/>
      <c r="C4" s="15" t="s">
        <v>5</v>
      </c>
    </row>
    <row r="5" spans="1:4" s="12" customFormat="1" ht="39" customHeight="1" x14ac:dyDescent="0.75">
      <c r="A5" s="13" t="s">
        <v>6</v>
      </c>
      <c r="B5" s="16"/>
      <c r="C5" s="17">
        <v>1550000</v>
      </c>
    </row>
    <row r="6" spans="1:4" s="12" customFormat="1" ht="39" customHeight="1" x14ac:dyDescent="0.75">
      <c r="A6" s="13" t="s">
        <v>7</v>
      </c>
      <c r="B6" s="16"/>
      <c r="C6" s="15" t="s">
        <v>28</v>
      </c>
    </row>
    <row r="7" spans="1:4" s="12" customFormat="1" ht="39" customHeight="1" x14ac:dyDescent="0.75">
      <c r="A7" s="13" t="s">
        <v>9</v>
      </c>
      <c r="B7" s="16"/>
      <c r="C7" s="18" t="s">
        <v>36</v>
      </c>
    </row>
    <row r="8" spans="1:4" s="12" customFormat="1" ht="39" customHeight="1" x14ac:dyDescent="0.75">
      <c r="A8" s="13" t="s">
        <v>37</v>
      </c>
      <c r="B8" s="19">
        <v>4.0000000000000001E-3</v>
      </c>
      <c r="C8" s="18">
        <f>+$C$5*B8</f>
        <v>6200</v>
      </c>
    </row>
    <row r="9" spans="1:4" s="12" customFormat="1" ht="39" customHeight="1" x14ac:dyDescent="0.75">
      <c r="A9" s="13" t="s">
        <v>38</v>
      </c>
      <c r="B9" s="19">
        <v>3.5000000000000001E-3</v>
      </c>
      <c r="C9" s="18">
        <f>ROUND($C$12*B9,0)</f>
        <v>5425</v>
      </c>
    </row>
    <row r="10" spans="1:4" s="12" customFormat="1" ht="39" customHeight="1" x14ac:dyDescent="0.75">
      <c r="A10" s="13" t="s">
        <v>13</v>
      </c>
      <c r="B10" s="19">
        <f>+B8-B9-B11</f>
        <v>5.0000000000000001E-4</v>
      </c>
      <c r="C10" s="18">
        <f>+C8-C9-C11</f>
        <v>775</v>
      </c>
      <c r="D10" s="12">
        <f>+C5*B9</f>
        <v>5425</v>
      </c>
    </row>
    <row r="11" spans="1:4" s="12" customFormat="1" ht="39" customHeight="1" x14ac:dyDescent="0.75">
      <c r="A11" s="13" t="s">
        <v>14</v>
      </c>
      <c r="B11" s="19">
        <v>0</v>
      </c>
      <c r="C11" s="18">
        <f t="shared" ref="C11" si="0">+$C$5*B11</f>
        <v>0</v>
      </c>
    </row>
    <row r="12" spans="1:4" s="12" customFormat="1" ht="39" customHeight="1" x14ac:dyDescent="0.75">
      <c r="A12" s="13" t="s">
        <v>15</v>
      </c>
      <c r="B12" s="19" t="s">
        <v>16</v>
      </c>
      <c r="C12" s="18">
        <f>C5</f>
        <v>1550000</v>
      </c>
    </row>
    <row r="13" spans="1:4" s="12" customFormat="1" ht="39" customHeight="1" x14ac:dyDescent="0.75">
      <c r="A13" s="13" t="s">
        <v>17</v>
      </c>
      <c r="B13" s="16"/>
      <c r="C13" s="15" t="s">
        <v>39</v>
      </c>
    </row>
    <row r="14" spans="1:4" s="12" customFormat="1" ht="39" customHeight="1" x14ac:dyDescent="0.75">
      <c r="A14" s="13" t="s">
        <v>19</v>
      </c>
      <c r="B14" s="16"/>
      <c r="C14" s="15" t="s">
        <v>40</v>
      </c>
    </row>
    <row r="15" spans="1:4" s="12" customFormat="1" ht="39" customHeight="1" thickBot="1" x14ac:dyDescent="0.8">
      <c r="A15" s="98" t="s">
        <v>21</v>
      </c>
      <c r="B15" s="99"/>
      <c r="C15" s="20" t="s">
        <v>41</v>
      </c>
    </row>
  </sheetData>
  <mergeCells count="2">
    <mergeCell ref="A2:C2"/>
    <mergeCell ref="A15:B15"/>
  </mergeCells>
  <hyperlinks>
    <hyperlink ref="A1" location="فهرست!A1" display="فهرست" xr:uid="{A4E56331-C7CA-419C-9D8E-EEBCDF5D581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DCB00-9659-4F69-B19C-28CB70F4C916}">
  <dimension ref="A1:H15"/>
  <sheetViews>
    <sheetView rightToLeft="1" workbookViewId="0">
      <selection activeCell="C6" sqref="C6"/>
    </sheetView>
  </sheetViews>
  <sheetFormatPr defaultRowHeight="15" x14ac:dyDescent="0.25"/>
  <cols>
    <col min="1" max="1" width="27.85546875" bestFit="1" customWidth="1"/>
    <col min="2" max="2" width="19.140625" bestFit="1" customWidth="1"/>
    <col min="3" max="3" width="36.28515625" bestFit="1" customWidth="1"/>
    <col min="4" max="6" width="0" hidden="1" customWidth="1"/>
    <col min="8" max="8" width="18.7109375" bestFit="1" customWidth="1"/>
  </cols>
  <sheetData>
    <row r="1" spans="1:8" s="9" customFormat="1" ht="27.75" customHeight="1" thickBot="1" x14ac:dyDescent="0.4">
      <c r="A1" s="10" t="s">
        <v>23</v>
      </c>
      <c r="C1" s="11"/>
      <c r="H1" s="26"/>
    </row>
    <row r="2" spans="1:8" s="9" customFormat="1" ht="43.5" customHeight="1" thickBot="1" x14ac:dyDescent="0.4">
      <c r="A2" s="100" t="s">
        <v>0</v>
      </c>
      <c r="B2" s="101"/>
      <c r="C2" s="102"/>
      <c r="H2" s="26">
        <v>3940.25</v>
      </c>
    </row>
    <row r="3" spans="1:8" s="9" customFormat="1" ht="43.5" customHeight="1" x14ac:dyDescent="0.35">
      <c r="A3" s="21" t="s">
        <v>1</v>
      </c>
      <c r="B3" s="22" t="s">
        <v>2</v>
      </c>
      <c r="C3" s="23" t="s">
        <v>42</v>
      </c>
      <c r="H3" s="26">
        <v>14168</v>
      </c>
    </row>
    <row r="4" spans="1:8" s="9" customFormat="1" ht="43.5" customHeight="1" x14ac:dyDescent="0.35">
      <c r="A4" s="13" t="s">
        <v>4</v>
      </c>
      <c r="B4" s="16"/>
      <c r="C4" s="15" t="s">
        <v>43</v>
      </c>
      <c r="H4" s="26"/>
    </row>
    <row r="5" spans="1:8" s="9" customFormat="1" ht="43.5" customHeight="1" x14ac:dyDescent="0.35">
      <c r="A5" s="13" t="s">
        <v>6</v>
      </c>
      <c r="B5" s="16"/>
      <c r="C5" s="17">
        <v>379331</v>
      </c>
      <c r="H5" s="26"/>
    </row>
    <row r="6" spans="1:8" s="9" customFormat="1" ht="43.5" customHeight="1" x14ac:dyDescent="0.35">
      <c r="A6" s="13" t="s">
        <v>7</v>
      </c>
      <c r="B6" s="16"/>
      <c r="C6" s="15" t="s">
        <v>33</v>
      </c>
      <c r="H6" s="26"/>
    </row>
    <row r="7" spans="1:8" s="9" customFormat="1" ht="43.5" customHeight="1" x14ac:dyDescent="0.35">
      <c r="A7" s="13" t="s">
        <v>9</v>
      </c>
      <c r="B7" s="16"/>
      <c r="C7" s="18" t="s">
        <v>36</v>
      </c>
      <c r="H7" s="26"/>
    </row>
    <row r="8" spans="1:8" s="9" customFormat="1" ht="43.5" customHeight="1" x14ac:dyDescent="0.35">
      <c r="A8" s="13" t="s">
        <v>37</v>
      </c>
      <c r="B8" s="19">
        <v>0.02</v>
      </c>
      <c r="C8" s="18">
        <f>+$C$5*B8</f>
        <v>7586.62</v>
      </c>
      <c r="H8" s="26"/>
    </row>
    <row r="9" spans="1:8" s="9" customFormat="1" ht="43.5" customHeight="1" x14ac:dyDescent="0.35">
      <c r="A9" s="13" t="s">
        <v>38</v>
      </c>
      <c r="B9" s="25">
        <v>2E-3</v>
      </c>
      <c r="C9" s="18">
        <f>ROUND($C$12*B9,0)</f>
        <v>759</v>
      </c>
      <c r="H9" s="26"/>
    </row>
    <row r="10" spans="1:8" s="9" customFormat="1" ht="43.5" customHeight="1" x14ac:dyDescent="0.35">
      <c r="A10" s="13" t="s">
        <v>13</v>
      </c>
      <c r="B10" s="19">
        <f>+B8-B9-B11</f>
        <v>1.7000000000000001E-2</v>
      </c>
      <c r="C10" s="18">
        <f>+C8-C9-C11</f>
        <v>6448.2889999999998</v>
      </c>
      <c r="D10" s="9">
        <f>+C5*B9</f>
        <v>758.66200000000003</v>
      </c>
      <c r="H10" s="26"/>
    </row>
    <row r="11" spans="1:8" s="9" customFormat="1" ht="43.5" customHeight="1" x14ac:dyDescent="0.35">
      <c r="A11" s="13" t="s">
        <v>14</v>
      </c>
      <c r="B11" s="25">
        <v>1E-3</v>
      </c>
      <c r="C11" s="18">
        <f t="shared" ref="C11" si="0">+$C$5*B11</f>
        <v>379.33100000000002</v>
      </c>
      <c r="H11" s="26"/>
    </row>
    <row r="12" spans="1:8" s="9" customFormat="1" ht="43.5" customHeight="1" x14ac:dyDescent="0.35">
      <c r="A12" s="13" t="s">
        <v>15</v>
      </c>
      <c r="B12" s="19" t="s">
        <v>16</v>
      </c>
      <c r="C12" s="27">
        <f>C5</f>
        <v>379331</v>
      </c>
      <c r="H12" s="26"/>
    </row>
    <row r="13" spans="1:8" s="9" customFormat="1" ht="43.5" customHeight="1" x14ac:dyDescent="0.35">
      <c r="A13" s="13" t="s">
        <v>17</v>
      </c>
      <c r="B13" s="16"/>
      <c r="C13" s="15" t="s">
        <v>44</v>
      </c>
      <c r="H13" s="26"/>
    </row>
    <row r="14" spans="1:8" s="9" customFormat="1" ht="43.5" customHeight="1" x14ac:dyDescent="0.35">
      <c r="A14" s="13" t="s">
        <v>19</v>
      </c>
      <c r="B14" s="16"/>
      <c r="C14" s="15" t="s">
        <v>45</v>
      </c>
      <c r="H14" s="88">
        <f>SUM(H2:H13)</f>
        <v>18108.25</v>
      </c>
    </row>
    <row r="15" spans="1:8" s="9" customFormat="1" ht="43.5" customHeight="1" thickBot="1" x14ac:dyDescent="0.4">
      <c r="A15" s="98" t="s">
        <v>21</v>
      </c>
      <c r="B15" s="99"/>
      <c r="C15" s="20" t="s">
        <v>46</v>
      </c>
      <c r="H15" s="26"/>
    </row>
  </sheetData>
  <mergeCells count="2">
    <mergeCell ref="A2:C2"/>
    <mergeCell ref="A15:B15"/>
  </mergeCells>
  <hyperlinks>
    <hyperlink ref="A1" location="فهرست!A1" display="فهرست" xr:uid="{EF34F7CE-3DFE-42A7-9667-64B5594C6B2A}"/>
  </hyperlink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B7980-A286-4DAE-ABE6-247536BD0AAD}">
  <dimension ref="A1:D15"/>
  <sheetViews>
    <sheetView rightToLeft="1" topLeftCell="A4" workbookViewId="0">
      <selection activeCell="B10" sqref="B10"/>
    </sheetView>
  </sheetViews>
  <sheetFormatPr defaultRowHeight="15" x14ac:dyDescent="0.25"/>
  <cols>
    <col min="1" max="1" width="27.85546875" bestFit="1" customWidth="1"/>
    <col min="2" max="2" width="19.140625" bestFit="1" customWidth="1"/>
    <col min="3" max="3" width="38" bestFit="1" customWidth="1"/>
    <col min="4" max="4" width="0" hidden="1" customWidth="1"/>
  </cols>
  <sheetData>
    <row r="1" spans="1:4" s="9" customFormat="1" ht="27.75" customHeight="1" thickBot="1" x14ac:dyDescent="0.4">
      <c r="A1" s="10" t="s">
        <v>23</v>
      </c>
      <c r="C1" s="11"/>
    </row>
    <row r="2" spans="1:4" s="9" customFormat="1" ht="43.5" customHeight="1" thickBot="1" x14ac:dyDescent="0.3">
      <c r="A2" s="100" t="s">
        <v>0</v>
      </c>
      <c r="B2" s="101"/>
      <c r="C2" s="102"/>
    </row>
    <row r="3" spans="1:4" s="9" customFormat="1" ht="43.5" customHeight="1" x14ac:dyDescent="0.25">
      <c r="A3" s="21" t="s">
        <v>1</v>
      </c>
      <c r="B3" s="22" t="s">
        <v>2</v>
      </c>
      <c r="C3" s="23" t="s">
        <v>47</v>
      </c>
    </row>
    <row r="4" spans="1:4" s="9" customFormat="1" ht="43.5" customHeight="1" x14ac:dyDescent="0.25">
      <c r="A4" s="13" t="s">
        <v>4</v>
      </c>
      <c r="B4" s="16"/>
      <c r="C4" s="15" t="s">
        <v>5</v>
      </c>
    </row>
    <row r="5" spans="1:4" s="9" customFormat="1" ht="43.5" customHeight="1" x14ac:dyDescent="0.25">
      <c r="A5" s="13" t="s">
        <v>6</v>
      </c>
      <c r="B5" s="16"/>
      <c r="C5" s="17">
        <v>15973.48</v>
      </c>
    </row>
    <row r="6" spans="1:4" s="9" customFormat="1" ht="43.5" customHeight="1" x14ac:dyDescent="0.25">
      <c r="A6" s="13" t="s">
        <v>7</v>
      </c>
      <c r="B6" s="16"/>
      <c r="C6" s="15" t="s">
        <v>8</v>
      </c>
    </row>
    <row r="7" spans="1:4" s="9" customFormat="1" ht="43.5" customHeight="1" x14ac:dyDescent="0.25">
      <c r="A7" s="13" t="s">
        <v>9</v>
      </c>
      <c r="B7" s="16"/>
      <c r="C7" s="18" t="s">
        <v>36</v>
      </c>
    </row>
    <row r="8" spans="1:4" s="9" customFormat="1" ht="43.5" customHeight="1" x14ac:dyDescent="0.25">
      <c r="A8" s="13" t="s">
        <v>37</v>
      </c>
      <c r="B8" s="19">
        <v>5.0000000000000001E-3</v>
      </c>
      <c r="C8" s="18">
        <f>+$C$5*B8</f>
        <v>79.867400000000004</v>
      </c>
    </row>
    <row r="9" spans="1:4" s="9" customFormat="1" ht="43.5" customHeight="1" x14ac:dyDescent="0.25">
      <c r="A9" s="13" t="s">
        <v>38</v>
      </c>
      <c r="B9" s="25">
        <v>3.0000000000000001E-3</v>
      </c>
      <c r="C9" s="18">
        <f>ROUND($C$12*B9,0)</f>
        <v>48</v>
      </c>
    </row>
    <row r="10" spans="1:4" s="9" customFormat="1" ht="43.5" customHeight="1" x14ac:dyDescent="0.25">
      <c r="A10" s="13" t="s">
        <v>13</v>
      </c>
      <c r="B10" s="19">
        <f>+B8-B9-B11</f>
        <v>1E-3</v>
      </c>
      <c r="C10" s="18">
        <f>+C8-C9-C11</f>
        <v>15.893920000000003</v>
      </c>
      <c r="D10" s="9">
        <f>+C5*B9</f>
        <v>47.920439999999999</v>
      </c>
    </row>
    <row r="11" spans="1:4" s="9" customFormat="1" ht="43.5" customHeight="1" x14ac:dyDescent="0.25">
      <c r="A11" s="13" t="s">
        <v>14</v>
      </c>
      <c r="B11" s="25">
        <v>1E-3</v>
      </c>
      <c r="C11" s="18">
        <f t="shared" ref="C11" si="0">+$C$5*B11</f>
        <v>15.97348</v>
      </c>
    </row>
    <row r="12" spans="1:4" s="9" customFormat="1" ht="43.5" customHeight="1" x14ac:dyDescent="0.25">
      <c r="A12" s="13" t="s">
        <v>15</v>
      </c>
      <c r="B12" s="19" t="s">
        <v>16</v>
      </c>
      <c r="C12" s="18">
        <f>C5</f>
        <v>15973.48</v>
      </c>
    </row>
    <row r="13" spans="1:4" s="9" customFormat="1" ht="43.5" customHeight="1" x14ac:dyDescent="0.25">
      <c r="A13" s="13" t="s">
        <v>17</v>
      </c>
      <c r="B13" s="16"/>
      <c r="C13" s="15" t="s">
        <v>48</v>
      </c>
    </row>
    <row r="14" spans="1:4" s="9" customFormat="1" ht="43.5" customHeight="1" x14ac:dyDescent="0.25">
      <c r="A14" s="13" t="s">
        <v>19</v>
      </c>
      <c r="B14" s="16"/>
      <c r="C14" s="15" t="s">
        <v>49</v>
      </c>
    </row>
    <row r="15" spans="1:4" s="9" customFormat="1" ht="43.5" customHeight="1" thickBot="1" x14ac:dyDescent="0.3">
      <c r="A15" s="98" t="s">
        <v>21</v>
      </c>
      <c r="B15" s="99"/>
      <c r="C15" s="20" t="s">
        <v>50</v>
      </c>
    </row>
  </sheetData>
  <mergeCells count="2">
    <mergeCell ref="A2:C2"/>
    <mergeCell ref="A15:B15"/>
  </mergeCells>
  <hyperlinks>
    <hyperlink ref="A1" location="فهرست!A1" display="فهرست" xr:uid="{9293A1AB-DD8D-4AC2-9BDB-F21B82CEC084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F29D3-7422-479E-BAD5-C9014E574298}">
  <dimension ref="A1:G15"/>
  <sheetViews>
    <sheetView rightToLeft="1" zoomScale="85" zoomScaleNormal="85" workbookViewId="0">
      <selection activeCell="D12" sqref="D12"/>
    </sheetView>
  </sheetViews>
  <sheetFormatPr defaultRowHeight="15" x14ac:dyDescent="0.25"/>
  <cols>
    <col min="1" max="1" width="27.85546875" bestFit="1" customWidth="1"/>
    <col min="2" max="2" width="19.140625" bestFit="1" customWidth="1"/>
    <col min="3" max="3" width="38.28515625" hidden="1" customWidth="1"/>
    <col min="4" max="4" width="38.28515625" bestFit="1" customWidth="1"/>
    <col min="5" max="7" width="0" hidden="1" customWidth="1"/>
  </cols>
  <sheetData>
    <row r="1" spans="1:7" s="9" customFormat="1" ht="27.75" customHeight="1" x14ac:dyDescent="0.35">
      <c r="A1" s="10" t="s">
        <v>23</v>
      </c>
      <c r="C1" s="11"/>
      <c r="D1" s="11"/>
      <c r="E1" s="24"/>
    </row>
    <row r="2" spans="1:7" s="9" customFormat="1" ht="27.75" customHeight="1" thickBot="1" x14ac:dyDescent="0.8">
      <c r="A2" s="103" t="s">
        <v>0</v>
      </c>
      <c r="B2" s="104"/>
      <c r="C2" s="104"/>
      <c r="D2" s="104"/>
      <c r="E2" s="28"/>
    </row>
    <row r="3" spans="1:7" s="9" customFormat="1" ht="45.75" customHeight="1" x14ac:dyDescent="0.75">
      <c r="A3" s="21" t="s">
        <v>1</v>
      </c>
      <c r="B3" s="22" t="s">
        <v>2</v>
      </c>
      <c r="C3" s="23" t="s">
        <v>51</v>
      </c>
      <c r="D3" s="23" t="s">
        <v>124</v>
      </c>
      <c r="E3" s="28"/>
    </row>
    <row r="4" spans="1:7" s="9" customFormat="1" ht="45.75" customHeight="1" x14ac:dyDescent="0.75">
      <c r="A4" s="13" t="s">
        <v>4</v>
      </c>
      <c r="B4" s="16"/>
      <c r="C4" s="15" t="s">
        <v>5</v>
      </c>
      <c r="D4" s="15" t="s">
        <v>5</v>
      </c>
      <c r="E4" s="28"/>
    </row>
    <row r="5" spans="1:7" s="9" customFormat="1" ht="45.75" customHeight="1" x14ac:dyDescent="0.25">
      <c r="A5" s="13" t="s">
        <v>6</v>
      </c>
      <c r="B5" s="16"/>
      <c r="C5" s="17">
        <f>+D5</f>
        <v>21300</v>
      </c>
      <c r="D5" s="17">
        <v>21300</v>
      </c>
      <c r="E5" s="24"/>
    </row>
    <row r="6" spans="1:7" s="9" customFormat="1" ht="45.75" customHeight="1" x14ac:dyDescent="0.25">
      <c r="A6" s="13" t="s">
        <v>7</v>
      </c>
      <c r="B6" s="16"/>
      <c r="C6" s="15" t="s">
        <v>28</v>
      </c>
      <c r="D6" s="15" t="s">
        <v>28</v>
      </c>
      <c r="E6" s="24"/>
    </row>
    <row r="7" spans="1:7" s="9" customFormat="1" ht="45.75" customHeight="1" x14ac:dyDescent="0.25">
      <c r="A7" s="13" t="s">
        <v>9</v>
      </c>
      <c r="B7" s="16"/>
      <c r="C7" s="18" t="s">
        <v>36</v>
      </c>
      <c r="D7" s="18" t="s">
        <v>10</v>
      </c>
      <c r="E7" s="24"/>
    </row>
    <row r="8" spans="1:7" s="9" customFormat="1" ht="45.75" customHeight="1" x14ac:dyDescent="0.25">
      <c r="A8" s="13" t="s">
        <v>37</v>
      </c>
      <c r="B8" s="19">
        <v>4.0000000000000001E-3</v>
      </c>
      <c r="C8" s="18">
        <f>+$C$5*B8</f>
        <v>85.2</v>
      </c>
      <c r="D8" s="18">
        <f>+D9+D10+D11</f>
        <v>84.999999999999275</v>
      </c>
      <c r="E8" s="24"/>
    </row>
    <row r="9" spans="1:7" s="9" customFormat="1" ht="45.75" customHeight="1" x14ac:dyDescent="0.25">
      <c r="A9" s="13" t="s">
        <v>38</v>
      </c>
      <c r="B9" s="25">
        <v>3.0000000000000001E-3</v>
      </c>
      <c r="C9" s="18">
        <f>B9*C12</f>
        <v>63.644399999999997</v>
      </c>
      <c r="D9" s="18">
        <f>ROUND(C9,0)</f>
        <v>64</v>
      </c>
      <c r="E9" s="24">
        <f>+D9-C9</f>
        <v>0.35560000000000258</v>
      </c>
    </row>
    <row r="10" spans="1:7" s="9" customFormat="1" ht="45.75" customHeight="1" x14ac:dyDescent="0.25">
      <c r="A10" s="13" t="s">
        <v>13</v>
      </c>
      <c r="B10" s="19">
        <f>+B8-B9-B11</f>
        <v>0</v>
      </c>
      <c r="C10" s="18">
        <f>+C8-C9-C11</f>
        <v>0.25560000000000471</v>
      </c>
      <c r="D10" s="18">
        <f>+C10-E9-E12</f>
        <v>-0.30000000000072546</v>
      </c>
      <c r="E10" s="24"/>
    </row>
    <row r="11" spans="1:7" s="9" customFormat="1" ht="45.75" customHeight="1" x14ac:dyDescent="0.25">
      <c r="A11" s="13" t="s">
        <v>14</v>
      </c>
      <c r="B11" s="25">
        <v>1E-3</v>
      </c>
      <c r="C11" s="18">
        <f>+$C$5*B11</f>
        <v>21.3</v>
      </c>
      <c r="D11" s="18">
        <f>+C5*B11</f>
        <v>21.3</v>
      </c>
      <c r="E11" s="24"/>
      <c r="F11" s="24"/>
    </row>
    <row r="12" spans="1:7" s="9" customFormat="1" ht="45.75" customHeight="1" x14ac:dyDescent="0.75">
      <c r="A12" s="13" t="s">
        <v>15</v>
      </c>
      <c r="B12" s="19" t="s">
        <v>16</v>
      </c>
      <c r="C12" s="18">
        <f>+C5-B8*C5</f>
        <v>21214.799999999999</v>
      </c>
      <c r="D12" s="18">
        <f>ROUND(C12,0)</f>
        <v>21215</v>
      </c>
      <c r="E12" s="24">
        <f>+D12-C12</f>
        <v>0.2000000000007276</v>
      </c>
      <c r="G12" s="28"/>
    </row>
    <row r="13" spans="1:7" s="9" customFormat="1" ht="45.75" customHeight="1" x14ac:dyDescent="0.25">
      <c r="A13" s="13" t="s">
        <v>17</v>
      </c>
      <c r="B13" s="16"/>
      <c r="C13" s="15" t="s">
        <v>52</v>
      </c>
      <c r="D13" s="15" t="s">
        <v>10</v>
      </c>
      <c r="E13" s="24"/>
    </row>
    <row r="14" spans="1:7" s="9" customFormat="1" ht="45.75" customHeight="1" x14ac:dyDescent="0.25">
      <c r="A14" s="13" t="s">
        <v>19</v>
      </c>
      <c r="B14" s="16"/>
      <c r="C14" s="3" t="s">
        <v>53</v>
      </c>
      <c r="D14" s="3" t="s">
        <v>125</v>
      </c>
      <c r="E14" s="24"/>
      <c r="F14" s="24">
        <f>+D5-D9-D10-D11-D12</f>
        <v>0</v>
      </c>
    </row>
    <row r="15" spans="1:7" s="9" customFormat="1" ht="45.75" customHeight="1" thickBot="1" x14ac:dyDescent="0.3">
      <c r="A15" s="98" t="s">
        <v>21</v>
      </c>
      <c r="B15" s="99"/>
      <c r="C15" s="20" t="s">
        <v>54</v>
      </c>
      <c r="D15" s="20" t="s">
        <v>126</v>
      </c>
      <c r="E15" s="24"/>
    </row>
  </sheetData>
  <mergeCells count="2">
    <mergeCell ref="A2:D2"/>
    <mergeCell ref="A15:B15"/>
  </mergeCells>
  <hyperlinks>
    <hyperlink ref="A1" location="فهرست!A1" display="فهرست" xr:uid="{92B96CE3-003D-47D8-B69A-6F16A0B3040E}"/>
  </hyperlink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F72A-B74F-44F3-941D-B061233C61BF}">
  <dimension ref="A1:M19"/>
  <sheetViews>
    <sheetView rightToLeft="1" zoomScale="85" zoomScaleNormal="85" zoomScaleSheetLayoutView="85" workbookViewId="0">
      <selection activeCell="D13" sqref="D13"/>
    </sheetView>
  </sheetViews>
  <sheetFormatPr defaultRowHeight="15" x14ac:dyDescent="0.25"/>
  <cols>
    <col min="1" max="1" width="19.7109375" bestFit="1" customWidth="1"/>
    <col min="2" max="2" width="10.5703125" customWidth="1"/>
    <col min="3" max="3" width="38.5703125" customWidth="1"/>
    <col min="4" max="4" width="40.140625" bestFit="1" customWidth="1"/>
    <col min="5" max="5" width="7.140625" hidden="1" customWidth="1"/>
    <col min="6" max="6" width="19.42578125" bestFit="1" customWidth="1"/>
    <col min="7" max="7" width="22.5703125" customWidth="1"/>
    <col min="11" max="11" width="15.5703125" bestFit="1" customWidth="1"/>
    <col min="12" max="12" width="11.5703125" customWidth="1"/>
    <col min="13" max="13" width="12.7109375" style="87" bestFit="1" customWidth="1"/>
  </cols>
  <sheetData>
    <row r="1" spans="1:13" s="30" customFormat="1" ht="37.5" customHeight="1" x14ac:dyDescent="0.6">
      <c r="A1" s="29" t="s">
        <v>23</v>
      </c>
      <c r="C1" s="31"/>
      <c r="D1" s="31"/>
      <c r="E1" s="32"/>
      <c r="F1" s="33"/>
      <c r="G1" s="32"/>
      <c r="I1" s="33"/>
      <c r="K1" s="34"/>
      <c r="L1" s="35"/>
      <c r="M1" s="86"/>
    </row>
    <row r="2" spans="1:13" s="30" customFormat="1" ht="37.5" customHeight="1" thickBot="1" x14ac:dyDescent="0.65">
      <c r="A2" s="29"/>
      <c r="C2" s="31"/>
      <c r="D2" s="31"/>
      <c r="E2" s="32"/>
      <c r="F2" s="33"/>
      <c r="G2" s="32"/>
      <c r="I2" s="33"/>
      <c r="K2" s="36"/>
      <c r="L2" s="35"/>
      <c r="M2" s="86"/>
    </row>
    <row r="3" spans="1:13" s="30" customFormat="1" ht="37.5" customHeight="1" thickBot="1" x14ac:dyDescent="0.65">
      <c r="A3" s="105" t="s">
        <v>0</v>
      </c>
      <c r="B3" s="106"/>
      <c r="C3" s="106"/>
      <c r="D3" s="107"/>
      <c r="E3" s="32"/>
      <c r="F3" s="33"/>
      <c r="G3" s="32"/>
      <c r="I3" s="33"/>
      <c r="K3" s="34">
        <v>415531</v>
      </c>
      <c r="L3" s="35"/>
      <c r="M3" s="86"/>
    </row>
    <row r="4" spans="1:13" s="30" customFormat="1" ht="37.5" customHeight="1" x14ac:dyDescent="0.6">
      <c r="A4" s="37" t="s">
        <v>1</v>
      </c>
      <c r="B4" s="89" t="s">
        <v>2</v>
      </c>
      <c r="C4" s="38" t="s">
        <v>130</v>
      </c>
      <c r="D4" s="39" t="str">
        <f>C4</f>
        <v>1403/03/07</v>
      </c>
      <c r="E4" s="32"/>
      <c r="F4" s="33"/>
      <c r="G4" s="32"/>
      <c r="H4" s="40"/>
      <c r="I4" s="33"/>
      <c r="K4" s="34">
        <v>48808</v>
      </c>
      <c r="L4" s="35"/>
      <c r="M4" s="86"/>
    </row>
    <row r="5" spans="1:13" s="30" customFormat="1" ht="37.5" customHeight="1" x14ac:dyDescent="0.6">
      <c r="A5" s="41" t="s">
        <v>4</v>
      </c>
      <c r="B5" s="42"/>
      <c r="C5" s="43" t="s">
        <v>43</v>
      </c>
      <c r="D5" s="44" t="str">
        <f>C5</f>
        <v>1403/</v>
      </c>
      <c r="E5" s="32"/>
      <c r="F5" s="33"/>
      <c r="G5" s="32"/>
      <c r="H5" s="40"/>
      <c r="I5" s="33"/>
      <c r="K5" s="34"/>
      <c r="L5" s="35">
        <v>3.67</v>
      </c>
      <c r="M5" s="86">
        <f>L5*K5</f>
        <v>0</v>
      </c>
    </row>
    <row r="6" spans="1:13" s="30" customFormat="1" ht="37.5" customHeight="1" x14ac:dyDescent="0.6">
      <c r="A6" s="41" t="s">
        <v>6</v>
      </c>
      <c r="B6" s="42"/>
      <c r="C6" s="45">
        <f>+C9+C13</f>
        <v>473625.78</v>
      </c>
      <c r="D6" s="46">
        <f>+D9+D13</f>
        <v>129053.34604904632</v>
      </c>
      <c r="E6" s="33">
        <f>D6-ROUND(D6,0)</f>
        <v>0.34604904631851241</v>
      </c>
      <c r="F6" s="33"/>
      <c r="G6" s="32"/>
      <c r="H6" s="40"/>
      <c r="I6" s="33"/>
      <c r="K6" s="34"/>
      <c r="L6" s="35">
        <v>3.9462999999999999</v>
      </c>
      <c r="M6" s="86">
        <f>L6*K6</f>
        <v>0</v>
      </c>
    </row>
    <row r="7" spans="1:13" s="30" customFormat="1" ht="37.5" customHeight="1" x14ac:dyDescent="0.6">
      <c r="A7" s="41" t="s">
        <v>7</v>
      </c>
      <c r="B7" s="42"/>
      <c r="C7" s="43" t="s">
        <v>33</v>
      </c>
      <c r="D7" s="44" t="s">
        <v>28</v>
      </c>
      <c r="E7" s="32"/>
      <c r="F7" s="33"/>
      <c r="G7" s="32"/>
      <c r="H7" s="40"/>
      <c r="I7" s="33"/>
      <c r="K7" s="34"/>
      <c r="L7" s="35">
        <f t="shared" ref="L7:L16" si="0">K7*J7</f>
        <v>0</v>
      </c>
      <c r="M7" s="86">
        <f>SUM(M5:M6)</f>
        <v>0</v>
      </c>
    </row>
    <row r="8" spans="1:13" s="30" customFormat="1" ht="37.5" customHeight="1" x14ac:dyDescent="0.6">
      <c r="A8" s="41" t="s">
        <v>9</v>
      </c>
      <c r="B8" s="42"/>
      <c r="C8" s="45" t="s">
        <v>10</v>
      </c>
      <c r="D8" s="44" t="s">
        <v>36</v>
      </c>
      <c r="E8" s="32"/>
      <c r="F8" s="33"/>
      <c r="G8" s="32"/>
      <c r="H8" s="40"/>
      <c r="I8" s="33"/>
      <c r="K8" s="34"/>
      <c r="L8" s="35">
        <f t="shared" si="0"/>
        <v>0</v>
      </c>
      <c r="M8" s="86"/>
    </row>
    <row r="9" spans="1:13" s="30" customFormat="1" ht="37.5" customHeight="1" x14ac:dyDescent="0.6">
      <c r="A9" s="41" t="s">
        <v>37</v>
      </c>
      <c r="B9" s="47">
        <v>0.02</v>
      </c>
      <c r="C9" s="45">
        <f>C13*B9</f>
        <v>9286.7800000000007</v>
      </c>
      <c r="D9" s="46">
        <f>$D$13*B9</f>
        <v>2530.4577656675751</v>
      </c>
      <c r="E9" s="32"/>
      <c r="F9" s="33">
        <f>F13*0.2/100</f>
        <v>928.678</v>
      </c>
      <c r="G9" s="32"/>
      <c r="H9" s="40"/>
      <c r="I9" s="33"/>
      <c r="K9" s="34"/>
      <c r="L9" s="35">
        <f t="shared" si="0"/>
        <v>0</v>
      </c>
      <c r="M9" s="86"/>
    </row>
    <row r="10" spans="1:13" s="30" customFormat="1" ht="37.5" customHeight="1" x14ac:dyDescent="0.6">
      <c r="A10" s="41" t="s">
        <v>38</v>
      </c>
      <c r="B10" s="48">
        <v>1.2999999999999999E-2</v>
      </c>
      <c r="C10" s="45">
        <f>B10*C13</f>
        <v>6036.4070000000002</v>
      </c>
      <c r="D10" s="46">
        <f>ROUND($D$13*B10,0)</f>
        <v>1645</v>
      </c>
      <c r="E10" s="33"/>
      <c r="F10" s="33">
        <f>C13-F9</f>
        <v>463410.32199999999</v>
      </c>
      <c r="G10" s="32"/>
      <c r="H10" s="33"/>
      <c r="I10" s="33"/>
      <c r="K10" s="34"/>
      <c r="L10" s="35">
        <f t="shared" si="0"/>
        <v>0</v>
      </c>
      <c r="M10" s="86"/>
    </row>
    <row r="11" spans="1:13" s="30" customFormat="1" ht="37.5" customHeight="1" x14ac:dyDescent="0.6">
      <c r="A11" s="41" t="s">
        <v>13</v>
      </c>
      <c r="B11" s="47">
        <f>+B9-B10-B12</f>
        <v>6.000000000000001E-3</v>
      </c>
      <c r="C11" s="45">
        <f>+C9-C10-C12</f>
        <v>2776.7472200000007</v>
      </c>
      <c r="D11" s="46">
        <f>+D9-D10-D12</f>
        <v>756.40441961852878</v>
      </c>
      <c r="E11" s="32"/>
      <c r="F11" s="33"/>
      <c r="G11" s="32"/>
      <c r="H11" s="33"/>
      <c r="I11" s="33"/>
      <c r="K11" s="34"/>
      <c r="L11" s="35">
        <f t="shared" si="0"/>
        <v>0</v>
      </c>
      <c r="M11" s="86"/>
    </row>
    <row r="12" spans="1:13" s="30" customFormat="1" ht="37.5" customHeight="1" x14ac:dyDescent="0.6">
      <c r="A12" s="41" t="s">
        <v>14</v>
      </c>
      <c r="B12" s="48">
        <v>1E-3</v>
      </c>
      <c r="C12" s="45">
        <f>+C6*B12</f>
        <v>473.62578000000002</v>
      </c>
      <c r="D12" s="46">
        <f>+$D$6*B12</f>
        <v>129.05334604904633</v>
      </c>
      <c r="E12" s="32"/>
      <c r="F12" s="33"/>
      <c r="G12" s="32"/>
      <c r="I12" s="33"/>
      <c r="K12" s="34"/>
      <c r="L12" s="35">
        <f t="shared" si="0"/>
        <v>0</v>
      </c>
      <c r="M12" s="86"/>
    </row>
    <row r="13" spans="1:13" s="30" customFormat="1" ht="37.5" customHeight="1" x14ac:dyDescent="0.6">
      <c r="A13" s="41" t="s">
        <v>15</v>
      </c>
      <c r="B13" s="47" t="s">
        <v>16</v>
      </c>
      <c r="C13" s="17">
        <v>464339</v>
      </c>
      <c r="D13" s="17">
        <f>F15</f>
        <v>126522.88828337875</v>
      </c>
      <c r="F13" s="49">
        <f>C13</f>
        <v>464339</v>
      </c>
      <c r="G13" s="32">
        <v>78765</v>
      </c>
      <c r="I13" s="33"/>
      <c r="K13" s="34"/>
      <c r="L13" s="35">
        <f t="shared" si="0"/>
        <v>0</v>
      </c>
      <c r="M13" s="86"/>
    </row>
    <row r="14" spans="1:13" s="30" customFormat="1" ht="51" customHeight="1" x14ac:dyDescent="0.6">
      <c r="A14" s="41" t="s">
        <v>17</v>
      </c>
      <c r="B14" s="42"/>
      <c r="C14" s="78" t="s">
        <v>127</v>
      </c>
      <c r="D14" s="79" t="str">
        <f>C14</f>
        <v>افلاکیان(تبدیل یورو از منابع دلار) ریت 1.0863</v>
      </c>
      <c r="F14" s="51">
        <v>3.67</v>
      </c>
      <c r="G14" s="32">
        <f>F14</f>
        <v>3.67</v>
      </c>
      <c r="I14" s="33"/>
      <c r="K14" s="34"/>
      <c r="L14" s="35">
        <f t="shared" si="0"/>
        <v>0</v>
      </c>
      <c r="M14" s="86"/>
    </row>
    <row r="15" spans="1:13" s="30" customFormat="1" ht="37.5" customHeight="1" x14ac:dyDescent="0.6">
      <c r="A15" s="41" t="s">
        <v>19</v>
      </c>
      <c r="B15" s="42"/>
      <c r="C15" s="80" t="s">
        <v>128</v>
      </c>
      <c r="D15" s="81" t="str">
        <f>C15</f>
        <v>مصباح انژی</v>
      </c>
      <c r="F15" s="50">
        <f>F13/F14</f>
        <v>126522.88828337875</v>
      </c>
      <c r="G15" s="32">
        <f>G13*G14</f>
        <v>289067.55</v>
      </c>
      <c r="I15" s="33"/>
      <c r="K15" s="34"/>
      <c r="L15" s="35">
        <f t="shared" si="0"/>
        <v>0</v>
      </c>
      <c r="M15" s="86"/>
    </row>
    <row r="16" spans="1:13" s="30" customFormat="1" ht="37.5" customHeight="1" thickBot="1" x14ac:dyDescent="0.65">
      <c r="A16" s="108" t="s">
        <v>21</v>
      </c>
      <c r="B16" s="109"/>
      <c r="C16" s="76" t="s">
        <v>129</v>
      </c>
      <c r="D16" s="77" t="str">
        <f>C16</f>
        <v>E/1403/468- 1403/03/06</v>
      </c>
      <c r="E16" s="32"/>
      <c r="F16" s="33"/>
      <c r="G16" s="32"/>
      <c r="I16" s="33"/>
      <c r="K16" s="34"/>
      <c r="L16" s="34">
        <f t="shared" si="0"/>
        <v>0</v>
      </c>
      <c r="M16" s="86"/>
    </row>
    <row r="17" spans="1:13" s="30" customFormat="1" ht="37.5" customHeight="1" x14ac:dyDescent="0.6">
      <c r="A17" s="110"/>
      <c r="B17" s="110"/>
      <c r="C17" s="110"/>
      <c r="D17" s="110"/>
      <c r="E17" s="32"/>
      <c r="F17" s="33">
        <v>310830</v>
      </c>
      <c r="G17" s="32"/>
      <c r="I17" s="33"/>
      <c r="K17" s="34">
        <f>SUM(K1:K16)</f>
        <v>464339</v>
      </c>
      <c r="L17" s="35"/>
      <c r="M17" s="86"/>
    </row>
    <row r="18" spans="1:13" s="30" customFormat="1" ht="37.5" customHeight="1" x14ac:dyDescent="0.6">
      <c r="C18" s="33"/>
      <c r="E18" s="32"/>
      <c r="F18" s="33">
        <v>436730</v>
      </c>
      <c r="G18" s="32"/>
      <c r="I18" s="33"/>
      <c r="K18" s="34">
        <v>36000000</v>
      </c>
      <c r="L18" s="35"/>
      <c r="M18" s="86"/>
    </row>
    <row r="19" spans="1:13" s="30" customFormat="1" ht="37.5" customHeight="1" x14ac:dyDescent="0.6">
      <c r="C19" s="33"/>
      <c r="E19" s="32"/>
      <c r="F19" s="33">
        <f>SUM(F17:F18)</f>
        <v>747560</v>
      </c>
      <c r="G19" s="32"/>
      <c r="I19" s="33"/>
      <c r="K19" s="34">
        <f>K17-K18</f>
        <v>-35535661</v>
      </c>
      <c r="L19" s="35"/>
      <c r="M19" s="86"/>
    </row>
  </sheetData>
  <mergeCells count="3">
    <mergeCell ref="A3:D3"/>
    <mergeCell ref="A16:B16"/>
    <mergeCell ref="A17:D17"/>
  </mergeCells>
  <hyperlinks>
    <hyperlink ref="A1" location="فهرست!A1" display="فهرست" xr:uid="{772FC51E-099F-4C78-88FB-065407DB5D1E}"/>
  </hyperlinks>
  <pageMargins left="0.7" right="0.7" top="0.75" bottom="0.75" header="0.3" footer="0.3"/>
  <pageSetup scale="82" orientation="portrait" verticalDpi="0" r:id="rId1"/>
  <colBreaks count="2" manualBreakCount="2">
    <brk id="5" max="1048575" man="1"/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9849C-5B66-42B7-B94F-729EB15774C9}">
  <dimension ref="A1:M19"/>
  <sheetViews>
    <sheetView rightToLeft="1" tabSelected="1" zoomScale="85" zoomScaleNormal="85" zoomScaleSheetLayoutView="85" workbookViewId="0">
      <selection activeCell="C6" sqref="C6:C12"/>
    </sheetView>
  </sheetViews>
  <sheetFormatPr defaultRowHeight="15" x14ac:dyDescent="0.25"/>
  <cols>
    <col min="1" max="1" width="19.7109375" bestFit="1" customWidth="1"/>
    <col min="2" max="2" width="10.5703125" customWidth="1"/>
    <col min="3" max="3" width="38.5703125" customWidth="1"/>
    <col min="4" max="4" width="40.140625" bestFit="1" customWidth="1"/>
    <col min="5" max="5" width="7.140625" hidden="1" customWidth="1"/>
    <col min="6" max="6" width="19.42578125" bestFit="1" customWidth="1"/>
    <col min="7" max="7" width="22.5703125" customWidth="1"/>
    <col min="11" max="11" width="15.5703125" bestFit="1" customWidth="1"/>
    <col min="12" max="12" width="11.5703125" customWidth="1"/>
    <col min="13" max="13" width="12.7109375" style="87" bestFit="1" customWidth="1"/>
  </cols>
  <sheetData>
    <row r="1" spans="1:13" s="30" customFormat="1" ht="37.5" customHeight="1" x14ac:dyDescent="0.6">
      <c r="A1" s="29" t="s">
        <v>23</v>
      </c>
      <c r="C1" s="31"/>
      <c r="D1" s="31"/>
      <c r="E1" s="32"/>
      <c r="F1" s="33"/>
      <c r="G1" s="32"/>
      <c r="I1" s="33"/>
      <c r="K1" s="34"/>
      <c r="L1" s="35"/>
      <c r="M1" s="86"/>
    </row>
    <row r="2" spans="1:13" s="30" customFormat="1" ht="37.5" customHeight="1" thickBot="1" x14ac:dyDescent="0.65">
      <c r="A2" s="29"/>
      <c r="C2" s="31"/>
      <c r="D2" s="31"/>
      <c r="E2" s="32"/>
      <c r="F2" s="33"/>
      <c r="G2" s="32"/>
      <c r="I2" s="33"/>
      <c r="K2" s="36"/>
      <c r="L2" s="35"/>
      <c r="M2" s="86"/>
    </row>
    <row r="3" spans="1:13" s="30" customFormat="1" ht="37.5" customHeight="1" thickBot="1" x14ac:dyDescent="0.65">
      <c r="A3" s="105" t="s">
        <v>0</v>
      </c>
      <c r="B3" s="106"/>
      <c r="C3" s="106"/>
      <c r="D3" s="107"/>
      <c r="E3" s="32"/>
      <c r="F3" s="33"/>
      <c r="G3" s="32"/>
      <c r="I3" s="33"/>
      <c r="K3" s="34">
        <v>415531</v>
      </c>
      <c r="L3" s="35"/>
      <c r="M3" s="86"/>
    </row>
    <row r="4" spans="1:13" s="30" customFormat="1" ht="37.5" customHeight="1" x14ac:dyDescent="0.6">
      <c r="A4" s="37" t="s">
        <v>1</v>
      </c>
      <c r="B4" s="89" t="s">
        <v>2</v>
      </c>
      <c r="C4" s="38" t="s">
        <v>130</v>
      </c>
      <c r="D4" s="39" t="str">
        <f>C4</f>
        <v>1403/03/07</v>
      </c>
      <c r="E4" s="32"/>
      <c r="F4" s="33"/>
      <c r="G4" s="32"/>
      <c r="H4" s="40"/>
      <c r="I4" s="33"/>
      <c r="K4" s="34">
        <v>48808</v>
      </c>
      <c r="L4" s="35"/>
      <c r="M4" s="86"/>
    </row>
    <row r="5" spans="1:13" s="30" customFormat="1" ht="37.5" customHeight="1" x14ac:dyDescent="0.6">
      <c r="A5" s="41" t="s">
        <v>4</v>
      </c>
      <c r="B5" s="42"/>
      <c r="C5" s="43" t="s">
        <v>43</v>
      </c>
      <c r="D5" s="44" t="str">
        <f>C5</f>
        <v>1403/</v>
      </c>
      <c r="E5" s="32"/>
      <c r="F5" s="33"/>
      <c r="G5" s="32"/>
      <c r="H5" s="40"/>
      <c r="I5" s="33"/>
      <c r="K5" s="34"/>
      <c r="L5" s="35">
        <v>3.67</v>
      </c>
      <c r="M5" s="86">
        <f>L5*K5</f>
        <v>0</v>
      </c>
    </row>
    <row r="6" spans="1:13" s="30" customFormat="1" ht="37.5" customHeight="1" x14ac:dyDescent="0.6">
      <c r="A6" s="41" t="s">
        <v>6</v>
      </c>
      <c r="B6" s="42"/>
      <c r="C6" s="45">
        <f>+C9+C13</f>
        <v>473625.78</v>
      </c>
      <c r="D6" s="46">
        <f>+D9+D13</f>
        <v>129053.34604904632</v>
      </c>
      <c r="E6" s="33">
        <f>D6-ROUND(D6,0)</f>
        <v>0.34604904631851241</v>
      </c>
      <c r="F6" s="33"/>
      <c r="G6" s="32"/>
      <c r="H6" s="40"/>
      <c r="I6" s="33"/>
      <c r="K6" s="34"/>
      <c r="L6" s="35">
        <v>3.9462999999999999</v>
      </c>
      <c r="M6" s="86">
        <f>L6*K6</f>
        <v>0</v>
      </c>
    </row>
    <row r="7" spans="1:13" s="30" customFormat="1" ht="37.5" customHeight="1" x14ac:dyDescent="0.6">
      <c r="A7" s="41" t="s">
        <v>7</v>
      </c>
      <c r="B7" s="42"/>
      <c r="C7" s="43" t="s">
        <v>33</v>
      </c>
      <c r="D7" s="44" t="s">
        <v>28</v>
      </c>
      <c r="E7" s="32"/>
      <c r="F7" s="33"/>
      <c r="G7" s="32"/>
      <c r="H7" s="40"/>
      <c r="I7" s="33"/>
      <c r="K7" s="34"/>
      <c r="L7" s="35">
        <f t="shared" ref="L7:L16" si="0">K7*J7</f>
        <v>0</v>
      </c>
      <c r="M7" s="86">
        <f>SUM(M5:M6)</f>
        <v>0</v>
      </c>
    </row>
    <row r="8" spans="1:13" s="30" customFormat="1" ht="37.5" customHeight="1" x14ac:dyDescent="0.6">
      <c r="A8" s="41" t="s">
        <v>9</v>
      </c>
      <c r="B8" s="42"/>
      <c r="C8" s="45" t="s">
        <v>10</v>
      </c>
      <c r="D8" s="44" t="s">
        <v>36</v>
      </c>
      <c r="E8" s="32"/>
      <c r="F8" s="33"/>
      <c r="G8" s="32"/>
      <c r="H8" s="40"/>
      <c r="I8" s="33"/>
      <c r="K8" s="34"/>
      <c r="L8" s="35">
        <f t="shared" si="0"/>
        <v>0</v>
      </c>
      <c r="M8" s="86"/>
    </row>
    <row r="9" spans="1:13" s="30" customFormat="1" ht="37.5" customHeight="1" x14ac:dyDescent="0.6">
      <c r="A9" s="41" t="s">
        <v>37</v>
      </c>
      <c r="B9" s="47">
        <v>0.02</v>
      </c>
      <c r="C9" s="45">
        <f>C13*B9</f>
        <v>9286.7800000000007</v>
      </c>
      <c r="D9" s="46">
        <f>$D$13*B9</f>
        <v>2530.4577656675751</v>
      </c>
      <c r="E9" s="32"/>
      <c r="F9" s="33">
        <f>F13*0.2/100</f>
        <v>928.678</v>
      </c>
      <c r="G9" s="32"/>
      <c r="H9" s="40"/>
      <c r="I9" s="33"/>
      <c r="K9" s="34"/>
      <c r="L9" s="35">
        <f t="shared" si="0"/>
        <v>0</v>
      </c>
      <c r="M9" s="86"/>
    </row>
    <row r="10" spans="1:13" s="30" customFormat="1" ht="37.5" customHeight="1" x14ac:dyDescent="0.6">
      <c r="A10" s="41" t="s">
        <v>38</v>
      </c>
      <c r="B10" s="48">
        <v>1.2999999999999999E-2</v>
      </c>
      <c r="C10" s="45">
        <f>B10*C13</f>
        <v>6036.4070000000002</v>
      </c>
      <c r="D10" s="46">
        <f>ROUND($D$13*B10,0)</f>
        <v>1645</v>
      </c>
      <c r="E10" s="33"/>
      <c r="F10" s="33">
        <f>C13-F9</f>
        <v>463410.32199999999</v>
      </c>
      <c r="G10" s="32"/>
      <c r="H10" s="33"/>
      <c r="I10" s="33"/>
      <c r="K10" s="34"/>
      <c r="L10" s="35">
        <f t="shared" si="0"/>
        <v>0</v>
      </c>
      <c r="M10" s="86"/>
    </row>
    <row r="11" spans="1:13" s="30" customFormat="1" ht="37.5" customHeight="1" x14ac:dyDescent="0.6">
      <c r="A11" s="41" t="s">
        <v>13</v>
      </c>
      <c r="B11" s="47">
        <f>+B9-B10-B12</f>
        <v>6.000000000000001E-3</v>
      </c>
      <c r="C11" s="45">
        <f>+C9-C10-C12</f>
        <v>2776.7472200000007</v>
      </c>
      <c r="D11" s="46">
        <f>+D9-D10-D12</f>
        <v>756.40441961852878</v>
      </c>
      <c r="E11" s="32"/>
      <c r="F11" s="33"/>
      <c r="G11" s="32"/>
      <c r="H11" s="33"/>
      <c r="I11" s="33"/>
      <c r="K11" s="34"/>
      <c r="L11" s="35">
        <f t="shared" si="0"/>
        <v>0</v>
      </c>
      <c r="M11" s="86"/>
    </row>
    <row r="12" spans="1:13" s="30" customFormat="1" ht="37.5" customHeight="1" x14ac:dyDescent="0.6">
      <c r="A12" s="41" t="s">
        <v>14</v>
      </c>
      <c r="B12" s="48">
        <v>1E-3</v>
      </c>
      <c r="C12" s="45">
        <f>+C6*B12</f>
        <v>473.62578000000002</v>
      </c>
      <c r="D12" s="46">
        <f>+$D$6*B12</f>
        <v>129.05334604904633</v>
      </c>
      <c r="E12" s="32"/>
      <c r="F12" s="33"/>
      <c r="G12" s="32"/>
      <c r="I12" s="33"/>
      <c r="K12" s="34"/>
      <c r="L12" s="35">
        <f t="shared" si="0"/>
        <v>0</v>
      </c>
      <c r="M12" s="86"/>
    </row>
    <row r="13" spans="1:13" s="30" customFormat="1" ht="37.5" customHeight="1" x14ac:dyDescent="0.6">
      <c r="A13" s="41" t="s">
        <v>15</v>
      </c>
      <c r="B13" s="47" t="s">
        <v>16</v>
      </c>
      <c r="C13" s="17">
        <v>464339</v>
      </c>
      <c r="D13" s="17">
        <f>F15</f>
        <v>126522.88828337875</v>
      </c>
      <c r="F13" s="49">
        <f>C13</f>
        <v>464339</v>
      </c>
      <c r="G13" s="32">
        <v>78765</v>
      </c>
      <c r="I13" s="33"/>
      <c r="K13" s="34"/>
      <c r="L13" s="35">
        <f t="shared" si="0"/>
        <v>0</v>
      </c>
      <c r="M13" s="86"/>
    </row>
    <row r="14" spans="1:13" s="30" customFormat="1" ht="51" customHeight="1" x14ac:dyDescent="0.6">
      <c r="A14" s="41" t="s">
        <v>17</v>
      </c>
      <c r="B14" s="42"/>
      <c r="C14" s="78" t="s">
        <v>127</v>
      </c>
      <c r="D14" s="79" t="str">
        <f>C14</f>
        <v>افلاکیان(تبدیل یورو از منابع دلار) ریت 1.0863</v>
      </c>
      <c r="F14" s="51">
        <v>3.67</v>
      </c>
      <c r="G14" s="32">
        <f>F14</f>
        <v>3.67</v>
      </c>
      <c r="I14" s="33"/>
      <c r="K14" s="34"/>
      <c r="L14" s="35">
        <f t="shared" si="0"/>
        <v>0</v>
      </c>
      <c r="M14" s="86"/>
    </row>
    <row r="15" spans="1:13" s="30" customFormat="1" ht="37.5" customHeight="1" x14ac:dyDescent="0.6">
      <c r="A15" s="41" t="s">
        <v>19</v>
      </c>
      <c r="B15" s="42"/>
      <c r="C15" s="80" t="s">
        <v>128</v>
      </c>
      <c r="D15" s="81" t="str">
        <f>C15</f>
        <v>مصباح انژی</v>
      </c>
      <c r="F15" s="50">
        <f>F13/F14</f>
        <v>126522.88828337875</v>
      </c>
      <c r="G15" s="32">
        <f>G13*G14</f>
        <v>289067.55</v>
      </c>
      <c r="I15" s="33"/>
      <c r="K15" s="34"/>
      <c r="L15" s="35">
        <f t="shared" si="0"/>
        <v>0</v>
      </c>
      <c r="M15" s="86"/>
    </row>
    <row r="16" spans="1:13" s="30" customFormat="1" ht="37.5" customHeight="1" thickBot="1" x14ac:dyDescent="0.65">
      <c r="A16" s="108" t="s">
        <v>21</v>
      </c>
      <c r="B16" s="109"/>
      <c r="C16" s="76" t="s">
        <v>129</v>
      </c>
      <c r="D16" s="77" t="str">
        <f>C16</f>
        <v>E/1403/468- 1403/03/06</v>
      </c>
      <c r="E16" s="32"/>
      <c r="F16" s="33"/>
      <c r="G16" s="32"/>
      <c r="I16" s="33"/>
      <c r="K16" s="34"/>
      <c r="L16" s="34">
        <f t="shared" si="0"/>
        <v>0</v>
      </c>
      <c r="M16" s="86"/>
    </row>
    <row r="17" spans="1:13" s="30" customFormat="1" ht="37.5" customHeight="1" x14ac:dyDescent="0.6">
      <c r="A17" s="110"/>
      <c r="B17" s="110"/>
      <c r="C17" s="110"/>
      <c r="D17" s="110"/>
      <c r="E17" s="32"/>
      <c r="F17" s="33">
        <v>310830</v>
      </c>
      <c r="G17" s="32"/>
      <c r="I17" s="33"/>
      <c r="K17" s="34">
        <f>SUM(K1:K16)</f>
        <v>464339</v>
      </c>
      <c r="L17" s="35"/>
      <c r="M17" s="86"/>
    </row>
    <row r="18" spans="1:13" s="30" customFormat="1" ht="37.5" customHeight="1" x14ac:dyDescent="0.6">
      <c r="C18" s="33"/>
      <c r="E18" s="32"/>
      <c r="F18" s="33">
        <v>436730</v>
      </c>
      <c r="G18" s="32"/>
      <c r="I18" s="33"/>
      <c r="K18" s="34">
        <v>36000000</v>
      </c>
      <c r="L18" s="35"/>
      <c r="M18" s="86"/>
    </row>
    <row r="19" spans="1:13" s="30" customFormat="1" ht="37.5" customHeight="1" x14ac:dyDescent="0.6">
      <c r="C19" s="33"/>
      <c r="E19" s="32"/>
      <c r="F19" s="33">
        <f>SUM(F17:F18)</f>
        <v>747560</v>
      </c>
      <c r="G19" s="32"/>
      <c r="I19" s="33"/>
      <c r="K19" s="34">
        <f>K17-K18</f>
        <v>-35535661</v>
      </c>
      <c r="L19" s="35"/>
      <c r="M19" s="86"/>
    </row>
  </sheetData>
  <mergeCells count="3">
    <mergeCell ref="A3:D3"/>
    <mergeCell ref="A16:B16"/>
    <mergeCell ref="A17:D17"/>
  </mergeCells>
  <hyperlinks>
    <hyperlink ref="A1" location="فهرست!A1" display="فهرست" xr:uid="{B8393A13-3A7E-46CE-B98F-B24CB75D89DD}"/>
  </hyperlinks>
  <pageMargins left="0.7" right="0.7" top="0.75" bottom="0.75" header="0.3" footer="0.3"/>
  <pageSetup scale="82" orientation="portrait" verticalDpi="0" r:id="rId1"/>
  <colBreaks count="2" manualBreakCount="2">
    <brk id="5" max="1048575" man="1"/>
    <brk id="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A3A66-2E0D-43FD-BE68-F86CDD3CDAE5}">
  <dimension ref="A1:M17"/>
  <sheetViews>
    <sheetView rightToLeft="1" topLeftCell="A4" zoomScale="95" zoomScaleNormal="95" workbookViewId="0">
      <selection activeCell="D10" sqref="D10"/>
    </sheetView>
  </sheetViews>
  <sheetFormatPr defaultRowHeight="15" x14ac:dyDescent="0.25"/>
  <cols>
    <col min="1" max="1" width="27.85546875" bestFit="1" customWidth="1"/>
    <col min="2" max="2" width="19.140625" bestFit="1" customWidth="1"/>
    <col min="3" max="3" width="39.28515625" customWidth="1"/>
    <col min="4" max="4" width="39.28515625" bestFit="1" customWidth="1"/>
    <col min="5" max="5" width="0" hidden="1" customWidth="1"/>
    <col min="6" max="7" width="17.85546875" bestFit="1" customWidth="1"/>
    <col min="12" max="12" width="17" bestFit="1" customWidth="1"/>
    <col min="13" max="13" width="6.85546875" bestFit="1" customWidth="1"/>
  </cols>
  <sheetData>
    <row r="1" spans="1:13" s="9" customFormat="1" ht="27.75" customHeight="1" x14ac:dyDescent="0.75">
      <c r="A1" s="10" t="s">
        <v>23</v>
      </c>
      <c r="C1" s="11"/>
      <c r="D1" s="11"/>
      <c r="F1" s="82"/>
      <c r="G1" s="24"/>
      <c r="H1" s="82"/>
      <c r="J1" s="24"/>
      <c r="L1" s="83"/>
      <c r="M1" s="35"/>
    </row>
    <row r="2" spans="1:13" s="9" customFormat="1" ht="27.75" customHeight="1" x14ac:dyDescent="0.75">
      <c r="A2" s="10"/>
      <c r="C2" s="11"/>
      <c r="D2" s="11"/>
      <c r="F2" s="82"/>
      <c r="G2" s="24"/>
      <c r="H2" s="82"/>
      <c r="J2" s="24"/>
      <c r="L2" s="84">
        <v>183931.5</v>
      </c>
      <c r="M2" s="35"/>
    </row>
    <row r="3" spans="1:13" s="9" customFormat="1" ht="27.75" customHeight="1" thickBot="1" x14ac:dyDescent="0.8">
      <c r="A3" s="10"/>
      <c r="C3" s="11"/>
      <c r="D3" s="11"/>
      <c r="F3" s="82"/>
      <c r="G3" s="24"/>
      <c r="H3" s="82"/>
      <c r="J3" s="24"/>
      <c r="L3" s="83">
        <v>186297.45</v>
      </c>
      <c r="M3" s="35"/>
    </row>
    <row r="4" spans="1:13" s="9" customFormat="1" ht="51.75" customHeight="1" thickBot="1" x14ac:dyDescent="0.8">
      <c r="A4" s="111" t="s">
        <v>0</v>
      </c>
      <c r="B4" s="112"/>
      <c r="C4" s="112"/>
      <c r="D4" s="113"/>
      <c r="F4" s="82"/>
      <c r="G4" s="24"/>
      <c r="H4" s="82"/>
      <c r="J4" s="24"/>
      <c r="L4" s="83">
        <v>187900.05</v>
      </c>
      <c r="M4" s="35"/>
    </row>
    <row r="5" spans="1:13" s="9" customFormat="1" ht="51.75" customHeight="1" x14ac:dyDescent="0.75">
      <c r="A5" s="21" t="s">
        <v>1</v>
      </c>
      <c r="B5" s="22" t="s">
        <v>2</v>
      </c>
      <c r="C5" s="23" t="s">
        <v>123</v>
      </c>
      <c r="D5" s="23" t="str">
        <f>C5</f>
        <v>1402/02/19</v>
      </c>
      <c r="F5" s="82"/>
      <c r="G5" s="24"/>
      <c r="H5" s="82"/>
      <c r="I5" s="85"/>
      <c r="J5" s="24"/>
      <c r="L5" s="83"/>
      <c r="M5" s="35"/>
    </row>
    <row r="6" spans="1:13" s="9" customFormat="1" ht="51.75" customHeight="1" x14ac:dyDescent="0.75">
      <c r="A6" s="13" t="s">
        <v>4</v>
      </c>
      <c r="B6" s="16"/>
      <c r="C6" s="15" t="s">
        <v>5</v>
      </c>
      <c r="D6" s="15" t="s">
        <v>5</v>
      </c>
      <c r="F6" s="82"/>
      <c r="G6" s="24"/>
      <c r="H6" s="82"/>
      <c r="I6" s="85"/>
      <c r="J6" s="24"/>
      <c r="L6" s="83"/>
      <c r="M6" s="35">
        <f>L6*K6</f>
        <v>0</v>
      </c>
    </row>
    <row r="7" spans="1:13" s="9" customFormat="1" ht="40.5" customHeight="1" x14ac:dyDescent="0.75">
      <c r="A7" s="13" t="s">
        <v>6</v>
      </c>
      <c r="B7" s="16"/>
      <c r="C7" s="18">
        <f>C14/(1-B10)</f>
        <v>3061224.4897959186</v>
      </c>
      <c r="D7" s="18">
        <f>D14/(1-B10)</f>
        <v>834121.11438580882</v>
      </c>
      <c r="F7" s="82"/>
      <c r="G7" s="24"/>
      <c r="H7" s="82"/>
      <c r="I7" s="85"/>
      <c r="J7" s="24"/>
      <c r="L7" s="83"/>
      <c r="M7" s="35">
        <f t="shared" ref="M7:M16" si="0">L7*K7</f>
        <v>0</v>
      </c>
    </row>
    <row r="8" spans="1:13" s="9" customFormat="1" ht="40.5" customHeight="1" x14ac:dyDescent="0.75">
      <c r="A8" s="13" t="s">
        <v>7</v>
      </c>
      <c r="B8" s="16"/>
      <c r="C8" s="15" t="s">
        <v>31</v>
      </c>
      <c r="D8" s="15" t="s">
        <v>28</v>
      </c>
      <c r="F8" s="82"/>
      <c r="G8" s="24"/>
      <c r="H8" s="82"/>
      <c r="I8" s="85"/>
      <c r="J8" s="24"/>
      <c r="L8" s="83"/>
      <c r="M8" s="35">
        <f t="shared" si="0"/>
        <v>0</v>
      </c>
    </row>
    <row r="9" spans="1:13" s="9" customFormat="1" ht="40.5" customHeight="1" x14ac:dyDescent="0.75">
      <c r="A9" s="13" t="s">
        <v>9</v>
      </c>
      <c r="B9" s="16"/>
      <c r="C9" s="18" t="s">
        <v>36</v>
      </c>
      <c r="D9" s="13" t="s">
        <v>36</v>
      </c>
      <c r="F9" s="82"/>
      <c r="G9" s="24"/>
      <c r="H9" s="82"/>
      <c r="I9" s="85"/>
      <c r="J9" s="24"/>
      <c r="L9" s="83"/>
      <c r="M9" s="35">
        <f t="shared" si="0"/>
        <v>0</v>
      </c>
    </row>
    <row r="10" spans="1:13" s="9" customFormat="1" ht="40.5" customHeight="1" x14ac:dyDescent="0.75">
      <c r="A10" s="13" t="s">
        <v>37</v>
      </c>
      <c r="B10" s="19">
        <v>0.02</v>
      </c>
      <c r="C10" s="18">
        <f>+$C$7*B10</f>
        <v>61224.489795918373</v>
      </c>
      <c r="D10" s="18">
        <f>+$D$7*B10</f>
        <v>16682.422287716177</v>
      </c>
      <c r="F10" s="82"/>
      <c r="G10" s="24"/>
      <c r="H10" s="82"/>
      <c r="I10" s="85"/>
      <c r="J10" s="24"/>
      <c r="L10" s="83"/>
      <c r="M10" s="35">
        <f t="shared" si="0"/>
        <v>0</v>
      </c>
    </row>
    <row r="11" spans="1:13" s="9" customFormat="1" ht="40.5" customHeight="1" x14ac:dyDescent="0.75">
      <c r="A11" s="13" t="s">
        <v>38</v>
      </c>
      <c r="B11" s="25">
        <v>5.0000000000000001E-3</v>
      </c>
      <c r="C11" s="18">
        <f>ROUND($C$14*B11,0)</f>
        <v>15000</v>
      </c>
      <c r="D11" s="18">
        <f>ROUND($D$14*B11,0)</f>
        <v>4087</v>
      </c>
      <c r="F11" s="82"/>
      <c r="G11" s="24"/>
      <c r="H11" s="82"/>
      <c r="I11" s="24"/>
      <c r="J11" s="24"/>
      <c r="L11" s="83"/>
      <c r="M11" s="35">
        <f t="shared" si="0"/>
        <v>0</v>
      </c>
    </row>
    <row r="12" spans="1:13" s="9" customFormat="1" ht="40.5" customHeight="1" x14ac:dyDescent="0.75">
      <c r="A12" s="13" t="s">
        <v>13</v>
      </c>
      <c r="B12" s="19">
        <f>+B10-B11-B13</f>
        <v>1.3999999999999999E-2</v>
      </c>
      <c r="C12" s="18">
        <f>+C10-C11-C13</f>
        <v>43163.265306122456</v>
      </c>
      <c r="D12" s="18">
        <f>+D10-D11-D13</f>
        <v>11761.301173330368</v>
      </c>
      <c r="F12" s="82"/>
      <c r="G12" s="24"/>
      <c r="H12" s="82"/>
      <c r="I12" s="24"/>
      <c r="J12" s="24"/>
      <c r="L12" s="83"/>
      <c r="M12" s="35">
        <f t="shared" si="0"/>
        <v>0</v>
      </c>
    </row>
    <row r="13" spans="1:13" s="9" customFormat="1" ht="40.5" customHeight="1" x14ac:dyDescent="0.75">
      <c r="A13" s="13" t="s">
        <v>14</v>
      </c>
      <c r="B13" s="25">
        <v>1E-3</v>
      </c>
      <c r="C13" s="18">
        <f>+$C$7*B13</f>
        <v>3061.2244897959185</v>
      </c>
      <c r="D13" s="18">
        <f>+$D$7*B13</f>
        <v>834.12111438580882</v>
      </c>
      <c r="F13" s="82"/>
      <c r="G13" s="24"/>
      <c r="H13" s="82"/>
      <c r="J13" s="24"/>
      <c r="L13" s="83">
        <f>SUM(L2:L12)</f>
        <v>558129</v>
      </c>
      <c r="M13" s="35">
        <f t="shared" si="0"/>
        <v>0</v>
      </c>
    </row>
    <row r="14" spans="1:13" s="9" customFormat="1" ht="40.5" customHeight="1" x14ac:dyDescent="0.75">
      <c r="A14" s="13" t="s">
        <v>15</v>
      </c>
      <c r="B14" s="19" t="s">
        <v>16</v>
      </c>
      <c r="C14" s="17">
        <v>3000000</v>
      </c>
      <c r="D14" s="17">
        <f>F16</f>
        <v>817438.69209809264</v>
      </c>
      <c r="F14" s="49">
        <f>C14</f>
        <v>3000000</v>
      </c>
      <c r="G14" s="50">
        <f>D7</f>
        <v>834121.11438580882</v>
      </c>
      <c r="H14" s="82"/>
      <c r="J14" s="24"/>
      <c r="L14" s="83"/>
      <c r="M14" s="35">
        <f t="shared" si="0"/>
        <v>0</v>
      </c>
    </row>
    <row r="15" spans="1:13" s="9" customFormat="1" ht="40.5" customHeight="1" x14ac:dyDescent="0.75">
      <c r="A15" s="13" t="s">
        <v>17</v>
      </c>
      <c r="B15" s="16"/>
      <c r="C15" s="78" t="s">
        <v>120</v>
      </c>
      <c r="D15" s="79" t="str">
        <f>C15</f>
        <v>مرکزی (تبدیل درهم از منابع دلار) ریت 3.9463</v>
      </c>
      <c r="F15" s="51">
        <v>3.67</v>
      </c>
      <c r="G15" s="51">
        <f>F15</f>
        <v>3.67</v>
      </c>
      <c r="H15" s="82"/>
      <c r="J15" s="24"/>
      <c r="L15" s="83"/>
      <c r="M15" s="35">
        <f t="shared" si="0"/>
        <v>0</v>
      </c>
    </row>
    <row r="16" spans="1:13" s="9" customFormat="1" ht="40.5" customHeight="1" x14ac:dyDescent="0.75">
      <c r="A16" s="13" t="s">
        <v>19</v>
      </c>
      <c r="B16" s="16"/>
      <c r="C16" s="80" t="s">
        <v>122</v>
      </c>
      <c r="D16" s="81" t="str">
        <f>C16</f>
        <v>بانک-ایران گارمت</v>
      </c>
      <c r="F16" s="50">
        <f>F14/F15</f>
        <v>817438.69209809264</v>
      </c>
      <c r="G16" s="50">
        <f>G14/G15</f>
        <v>227280.95759831302</v>
      </c>
      <c r="H16" s="82"/>
      <c r="J16" s="24"/>
      <c r="L16" s="83"/>
      <c r="M16" s="35">
        <f t="shared" si="0"/>
        <v>0</v>
      </c>
    </row>
    <row r="17" spans="1:13" s="9" customFormat="1" ht="40.5" customHeight="1" thickBot="1" x14ac:dyDescent="0.8">
      <c r="A17" s="98" t="s">
        <v>21</v>
      </c>
      <c r="B17" s="99"/>
      <c r="C17" s="76" t="s">
        <v>121</v>
      </c>
      <c r="D17" s="77" t="str">
        <f>C17</f>
        <v>E/1403/285- 1403/02/19</v>
      </c>
      <c r="F17" s="82"/>
      <c r="G17" s="24"/>
      <c r="H17" s="82"/>
      <c r="J17" s="24"/>
      <c r="L17" s="83"/>
      <c r="M17" s="34"/>
    </row>
  </sheetData>
  <mergeCells count="2">
    <mergeCell ref="A4:D4"/>
    <mergeCell ref="A17:B17"/>
  </mergeCells>
  <hyperlinks>
    <hyperlink ref="A1" location="فهرست!A1" display="فهرست" xr:uid="{C8C2F35E-D5CD-4F8D-BCD5-CA0987FED01B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9E759-D968-4CEF-8E7C-180094243CBE}">
  <dimension ref="A1:F15"/>
  <sheetViews>
    <sheetView rightToLeft="1" topLeftCell="A7" workbookViewId="0">
      <selection activeCell="C18" sqref="C18"/>
    </sheetView>
  </sheetViews>
  <sheetFormatPr defaultRowHeight="15" x14ac:dyDescent="0.25"/>
  <cols>
    <col min="1" max="1" width="34.7109375" bestFit="1" customWidth="1"/>
    <col min="2" max="2" width="19.140625" bestFit="1" customWidth="1"/>
    <col min="3" max="3" width="43" customWidth="1"/>
    <col min="4" max="6" width="0" hidden="1" customWidth="1"/>
  </cols>
  <sheetData>
    <row r="1" spans="1:6" s="9" customFormat="1" ht="27.75" customHeight="1" thickBot="1" x14ac:dyDescent="0.4">
      <c r="A1" s="10" t="s">
        <v>23</v>
      </c>
      <c r="C1" s="11"/>
    </row>
    <row r="2" spans="1:6" s="9" customFormat="1" ht="43.5" customHeight="1" thickBot="1" x14ac:dyDescent="0.3">
      <c r="A2" s="100" t="s">
        <v>0</v>
      </c>
      <c r="B2" s="101"/>
      <c r="C2" s="102"/>
    </row>
    <row r="3" spans="1:6" s="9" customFormat="1" ht="43.5" customHeight="1" x14ac:dyDescent="0.25">
      <c r="A3" s="21" t="s">
        <v>1</v>
      </c>
      <c r="B3" s="22" t="s">
        <v>2</v>
      </c>
      <c r="C3" s="23" t="s">
        <v>55</v>
      </c>
    </row>
    <row r="4" spans="1:6" s="9" customFormat="1" ht="43.5" customHeight="1" x14ac:dyDescent="0.25">
      <c r="A4" s="13" t="s">
        <v>4</v>
      </c>
      <c r="B4" s="16"/>
      <c r="C4" s="15" t="s">
        <v>5</v>
      </c>
    </row>
    <row r="5" spans="1:6" s="9" customFormat="1" ht="43.5" customHeight="1" x14ac:dyDescent="0.25">
      <c r="A5" s="13" t="s">
        <v>6</v>
      </c>
      <c r="B5" s="16"/>
      <c r="C5" s="17">
        <v>71023023</v>
      </c>
    </row>
    <row r="6" spans="1:6" s="9" customFormat="1" ht="43.5" customHeight="1" x14ac:dyDescent="0.25">
      <c r="A6" s="13" t="s">
        <v>7</v>
      </c>
      <c r="B6" s="16"/>
      <c r="C6" s="15" t="s">
        <v>31</v>
      </c>
    </row>
    <row r="7" spans="1:6" s="9" customFormat="1" ht="43.5" customHeight="1" x14ac:dyDescent="0.25">
      <c r="A7" s="13" t="s">
        <v>9</v>
      </c>
      <c r="B7" s="16"/>
      <c r="C7" s="18" t="s">
        <v>36</v>
      </c>
    </row>
    <row r="8" spans="1:6" s="9" customFormat="1" ht="43.5" customHeight="1" x14ac:dyDescent="0.25">
      <c r="A8" s="13" t="s">
        <v>37</v>
      </c>
      <c r="B8" s="19">
        <v>4.4999999999999997E-3</v>
      </c>
      <c r="C8" s="18">
        <f>+$C$5*B8</f>
        <v>319603.60349999997</v>
      </c>
    </row>
    <row r="9" spans="1:6" s="9" customFormat="1" ht="43.5" customHeight="1" x14ac:dyDescent="0.25">
      <c r="A9" s="13" t="s">
        <v>38</v>
      </c>
      <c r="B9" s="25">
        <v>4.0000000000000001E-3</v>
      </c>
      <c r="C9" s="18">
        <f>ROUND($C$12*B9,0)</f>
        <v>284092</v>
      </c>
      <c r="F9" s="9">
        <f>C12*0.35/100</f>
        <v>248580.58049999998</v>
      </c>
    </row>
    <row r="10" spans="1:6" s="9" customFormat="1" ht="43.5" customHeight="1" x14ac:dyDescent="0.25">
      <c r="A10" s="13" t="s">
        <v>13</v>
      </c>
      <c r="B10" s="19">
        <f>+B8-B9-B11</f>
        <v>4.9999999999999958E-4</v>
      </c>
      <c r="C10" s="18">
        <f>+C8-C9-C11</f>
        <v>35511.603499999968</v>
      </c>
      <c r="D10" s="9">
        <f>+C5*B9</f>
        <v>284092.092</v>
      </c>
    </row>
    <row r="11" spans="1:6" s="9" customFormat="1" ht="43.5" customHeight="1" x14ac:dyDescent="0.25">
      <c r="A11" s="13" t="s">
        <v>14</v>
      </c>
      <c r="B11" s="25">
        <v>0</v>
      </c>
      <c r="C11" s="18">
        <f t="shared" ref="C11" si="0">+$C$5*B11</f>
        <v>0</v>
      </c>
    </row>
    <row r="12" spans="1:6" s="9" customFormat="1" ht="43.5" customHeight="1" x14ac:dyDescent="0.25">
      <c r="A12" s="13" t="s">
        <v>15</v>
      </c>
      <c r="B12" s="19" t="s">
        <v>16</v>
      </c>
      <c r="C12" s="18">
        <f>C5</f>
        <v>71023023</v>
      </c>
      <c r="F12" s="52"/>
    </row>
    <row r="13" spans="1:6" s="9" customFormat="1" ht="43.5" customHeight="1" x14ac:dyDescent="0.25">
      <c r="A13" s="13" t="s">
        <v>17</v>
      </c>
      <c r="B13" s="16"/>
      <c r="C13" s="15" t="s">
        <v>56</v>
      </c>
    </row>
    <row r="14" spans="1:6" s="9" customFormat="1" ht="43.5" customHeight="1" x14ac:dyDescent="0.25">
      <c r="A14" s="13" t="s">
        <v>19</v>
      </c>
      <c r="B14" s="16"/>
      <c r="C14" s="3" t="s">
        <v>57</v>
      </c>
    </row>
    <row r="15" spans="1:6" s="9" customFormat="1" ht="43.5" customHeight="1" thickBot="1" x14ac:dyDescent="0.3">
      <c r="A15" s="53" t="s">
        <v>21</v>
      </c>
      <c r="B15" s="54"/>
      <c r="C15" s="20" t="s">
        <v>58</v>
      </c>
    </row>
  </sheetData>
  <mergeCells count="1">
    <mergeCell ref="A2:C2"/>
  </mergeCells>
  <hyperlinks>
    <hyperlink ref="A1" location="فهرست!A1" display="فهرست" xr:uid="{7C3694AC-43C8-4680-ADD7-938F1863BAFD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E6281-A58A-442A-81D4-1AFFE2169E91}">
  <dimension ref="A1:F15"/>
  <sheetViews>
    <sheetView rightToLeft="1" topLeftCell="A10" workbookViewId="0">
      <selection activeCell="G29" sqref="G29"/>
    </sheetView>
  </sheetViews>
  <sheetFormatPr defaultRowHeight="15" x14ac:dyDescent="0.25"/>
  <cols>
    <col min="1" max="1" width="30.5703125" bestFit="1" customWidth="1"/>
    <col min="2" max="2" width="16.85546875" bestFit="1" customWidth="1"/>
    <col min="3" max="3" width="35.5703125" bestFit="1" customWidth="1"/>
  </cols>
  <sheetData>
    <row r="1" spans="1:6" s="9" customFormat="1" ht="27.75" customHeight="1" thickBot="1" x14ac:dyDescent="0.4">
      <c r="A1" s="10" t="s">
        <v>23</v>
      </c>
      <c r="C1" s="11"/>
    </row>
    <row r="2" spans="1:6" s="9" customFormat="1" ht="58.5" customHeight="1" thickBot="1" x14ac:dyDescent="0.3">
      <c r="A2" s="114" t="s">
        <v>0</v>
      </c>
      <c r="B2" s="115"/>
      <c r="C2" s="116"/>
    </row>
    <row r="3" spans="1:6" s="9" customFormat="1" ht="50.25" customHeight="1" x14ac:dyDescent="0.25">
      <c r="A3" s="55" t="s">
        <v>1</v>
      </c>
      <c r="B3" s="56" t="s">
        <v>2</v>
      </c>
      <c r="C3" s="57" t="s">
        <v>59</v>
      </c>
    </row>
    <row r="4" spans="1:6" s="9" customFormat="1" ht="47.25" customHeight="1" x14ac:dyDescent="0.25">
      <c r="A4" s="1" t="s">
        <v>4</v>
      </c>
      <c r="B4" s="4"/>
      <c r="C4" s="3" t="s">
        <v>5</v>
      </c>
    </row>
    <row r="5" spans="1:6" s="9" customFormat="1" ht="51.75" customHeight="1" x14ac:dyDescent="0.25">
      <c r="A5" s="1" t="s">
        <v>6</v>
      </c>
      <c r="B5" s="4"/>
      <c r="C5" s="5">
        <v>542900</v>
      </c>
    </row>
    <row r="6" spans="1:6" s="9" customFormat="1" ht="51.75" customHeight="1" x14ac:dyDescent="0.25">
      <c r="A6" s="1" t="s">
        <v>7</v>
      </c>
      <c r="B6" s="4"/>
      <c r="C6" s="6" t="s">
        <v>8</v>
      </c>
    </row>
    <row r="7" spans="1:6" s="9" customFormat="1" ht="51.75" customHeight="1" x14ac:dyDescent="0.25">
      <c r="A7" s="1" t="s">
        <v>9</v>
      </c>
      <c r="B7" s="4"/>
      <c r="C7" s="6" t="s">
        <v>36</v>
      </c>
    </row>
    <row r="8" spans="1:6" s="9" customFormat="1" ht="51.75" customHeight="1" x14ac:dyDescent="0.25">
      <c r="A8" s="1" t="s">
        <v>37</v>
      </c>
      <c r="B8" s="58">
        <v>0</v>
      </c>
      <c r="C8" s="5">
        <f>+$C$5*B8</f>
        <v>0</v>
      </c>
      <c r="F8" s="24"/>
    </row>
    <row r="9" spans="1:6" s="9" customFormat="1" ht="51.75" customHeight="1" x14ac:dyDescent="0.25">
      <c r="A9" s="1" t="s">
        <v>38</v>
      </c>
      <c r="B9" s="59">
        <v>0</v>
      </c>
      <c r="C9" s="6">
        <f>ROUND($C$12*B9,0)</f>
        <v>0</v>
      </c>
    </row>
    <row r="10" spans="1:6" s="9" customFormat="1" ht="51.75" customHeight="1" x14ac:dyDescent="0.25">
      <c r="A10" s="1" t="s">
        <v>13</v>
      </c>
      <c r="B10" s="7">
        <v>1E-3</v>
      </c>
      <c r="C10" s="6">
        <f>C5*0.1/100</f>
        <v>542.9</v>
      </c>
      <c r="D10" s="9">
        <f>+C5*B9</f>
        <v>0</v>
      </c>
    </row>
    <row r="11" spans="1:6" s="9" customFormat="1" ht="51.75" customHeight="1" x14ac:dyDescent="0.25">
      <c r="A11" s="1" t="s">
        <v>14</v>
      </c>
      <c r="B11" s="59">
        <v>0</v>
      </c>
      <c r="C11" s="6">
        <f>+$C$5*B11</f>
        <v>0</v>
      </c>
    </row>
    <row r="12" spans="1:6" s="9" customFormat="1" ht="51.75" customHeight="1" x14ac:dyDescent="0.25">
      <c r="A12" s="1" t="s">
        <v>15</v>
      </c>
      <c r="B12" s="7" t="s">
        <v>16</v>
      </c>
      <c r="C12" s="6">
        <f>C5-C8</f>
        <v>542900</v>
      </c>
    </row>
    <row r="13" spans="1:6" s="9" customFormat="1" ht="51.75" customHeight="1" x14ac:dyDescent="0.25">
      <c r="A13" s="1" t="s">
        <v>17</v>
      </c>
      <c r="B13" s="4"/>
      <c r="C13" s="3" t="s">
        <v>60</v>
      </c>
    </row>
    <row r="14" spans="1:6" s="9" customFormat="1" ht="51.75" customHeight="1" x14ac:dyDescent="0.25">
      <c r="A14" s="1" t="s">
        <v>19</v>
      </c>
      <c r="B14" s="4"/>
      <c r="C14" s="60" t="s">
        <v>61</v>
      </c>
    </row>
    <row r="15" spans="1:6" s="9" customFormat="1" ht="51.75" customHeight="1" thickBot="1" x14ac:dyDescent="0.3">
      <c r="A15" s="61" t="s">
        <v>21</v>
      </c>
      <c r="B15" s="62"/>
      <c r="C15" s="63" t="s">
        <v>62</v>
      </c>
    </row>
  </sheetData>
  <mergeCells count="1">
    <mergeCell ref="A2:C2"/>
  </mergeCells>
  <hyperlinks>
    <hyperlink ref="A1" location="فهرست!A1" display="فهرست" xr:uid="{35B0AFF6-C4A9-47D6-A18C-D6F602FBCD45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4A461-4E7E-4E29-929E-1E431C202D57}">
  <dimension ref="A1:N61"/>
  <sheetViews>
    <sheetView rightToLeft="1" topLeftCell="A22" workbookViewId="0">
      <selection activeCell="F6" sqref="F6:F10"/>
    </sheetView>
  </sheetViews>
  <sheetFormatPr defaultRowHeight="15" x14ac:dyDescent="0.25"/>
  <cols>
    <col min="1" max="1" width="12.85546875" bestFit="1" customWidth="1"/>
    <col min="2" max="2" width="37.140625" bestFit="1" customWidth="1"/>
    <col min="3" max="3" width="13.5703125" bestFit="1" customWidth="1"/>
    <col min="4" max="4" width="8.28515625" bestFit="1" customWidth="1"/>
    <col min="6" max="6" width="12.85546875" bestFit="1" customWidth="1"/>
    <col min="7" max="7" width="37.140625" bestFit="1" customWidth="1"/>
    <col min="8" max="8" width="13.5703125" bestFit="1" customWidth="1"/>
    <col min="9" max="9" width="8.28515625" bestFit="1" customWidth="1"/>
    <col min="11" max="11" width="12.5703125" bestFit="1" customWidth="1"/>
    <col min="12" max="12" width="34.42578125" bestFit="1" customWidth="1"/>
    <col min="13" max="13" width="13.5703125" bestFit="1" customWidth="1"/>
    <col min="14" max="14" width="8.28515625" bestFit="1" customWidth="1"/>
  </cols>
  <sheetData>
    <row r="1" spans="1:14" ht="24" x14ac:dyDescent="0.25">
      <c r="A1" s="121" t="s">
        <v>63</v>
      </c>
      <c r="B1" s="122"/>
      <c r="C1" s="122"/>
      <c r="D1" s="122"/>
      <c r="F1" s="121" t="s">
        <v>63</v>
      </c>
      <c r="G1" s="122"/>
      <c r="H1" s="122"/>
      <c r="I1" s="122"/>
      <c r="L1" s="64" t="s">
        <v>64</v>
      </c>
    </row>
    <row r="2" spans="1:14" ht="24" x14ac:dyDescent="0.25">
      <c r="A2" s="65" t="s">
        <v>1</v>
      </c>
      <c r="B2" s="65" t="s">
        <v>65</v>
      </c>
      <c r="C2" s="66" t="s">
        <v>66</v>
      </c>
      <c r="D2" s="66" t="s">
        <v>67</v>
      </c>
      <c r="F2" s="65" t="s">
        <v>1</v>
      </c>
      <c r="G2" s="65" t="s">
        <v>65</v>
      </c>
      <c r="H2" s="66" t="s">
        <v>66</v>
      </c>
      <c r="I2" s="66" t="s">
        <v>67</v>
      </c>
      <c r="K2" s="65" t="s">
        <v>1</v>
      </c>
      <c r="L2" s="65" t="s">
        <v>65</v>
      </c>
      <c r="M2" s="66" t="s">
        <v>66</v>
      </c>
      <c r="N2" s="66" t="s">
        <v>67</v>
      </c>
    </row>
    <row r="3" spans="1:14" ht="24" x14ac:dyDescent="0.25">
      <c r="A3" s="117" t="s">
        <v>68</v>
      </c>
      <c r="B3" s="123" t="s">
        <v>69</v>
      </c>
      <c r="C3" s="66">
        <v>7960000</v>
      </c>
      <c r="D3" s="66"/>
      <c r="F3" s="117" t="s">
        <v>68</v>
      </c>
      <c r="G3" s="123" t="s">
        <v>69</v>
      </c>
      <c r="H3" s="66">
        <v>7960000</v>
      </c>
      <c r="I3" s="66"/>
      <c r="K3" s="67" t="s">
        <v>70</v>
      </c>
      <c r="L3" s="68" t="s">
        <v>71</v>
      </c>
      <c r="M3" s="66">
        <v>71637903</v>
      </c>
      <c r="N3" s="66"/>
    </row>
    <row r="4" spans="1:14" ht="24" x14ac:dyDescent="0.25">
      <c r="A4" s="118"/>
      <c r="B4" s="124"/>
      <c r="C4" s="66">
        <v>9900000</v>
      </c>
      <c r="D4" s="66"/>
      <c r="F4" s="118"/>
      <c r="G4" s="124"/>
      <c r="H4" s="66">
        <v>9900000</v>
      </c>
      <c r="I4" s="66"/>
      <c r="K4" s="67" t="s">
        <v>70</v>
      </c>
      <c r="L4" s="68" t="s">
        <v>71</v>
      </c>
      <c r="M4" s="66">
        <v>166549910</v>
      </c>
      <c r="N4" s="66"/>
    </row>
    <row r="5" spans="1:14" ht="24" x14ac:dyDescent="0.25">
      <c r="A5" s="120"/>
      <c r="B5" s="125"/>
      <c r="C5" s="66">
        <v>7140000</v>
      </c>
      <c r="D5" s="66"/>
      <c r="F5" s="120"/>
      <c r="G5" s="125"/>
      <c r="H5" s="66">
        <v>7140000</v>
      </c>
      <c r="I5" s="66"/>
      <c r="K5" s="65" t="s">
        <v>72</v>
      </c>
      <c r="L5" s="65" t="s">
        <v>73</v>
      </c>
      <c r="M5" s="66">
        <v>100000000</v>
      </c>
      <c r="N5" s="66"/>
    </row>
    <row r="6" spans="1:14" ht="24" x14ac:dyDescent="0.25">
      <c r="A6" s="117" t="s">
        <v>74</v>
      </c>
      <c r="B6" s="117" t="s">
        <v>69</v>
      </c>
      <c r="C6" s="66">
        <v>7145060</v>
      </c>
      <c r="D6" s="66"/>
      <c r="F6" s="117" t="s">
        <v>74</v>
      </c>
      <c r="G6" s="117" t="s">
        <v>69</v>
      </c>
      <c r="H6" s="66">
        <v>7145060</v>
      </c>
      <c r="I6" s="66"/>
      <c r="K6" s="65" t="s">
        <v>75</v>
      </c>
      <c r="L6" s="65" t="s">
        <v>76</v>
      </c>
      <c r="M6" s="66">
        <v>22301120</v>
      </c>
      <c r="N6" s="66"/>
    </row>
    <row r="7" spans="1:14" ht="24" x14ac:dyDescent="0.25">
      <c r="A7" s="118"/>
      <c r="B7" s="118"/>
      <c r="C7" s="66">
        <v>7610900</v>
      </c>
      <c r="D7" s="66"/>
      <c r="F7" s="118"/>
      <c r="G7" s="118"/>
      <c r="H7" s="66">
        <v>7610900</v>
      </c>
      <c r="I7" s="66"/>
      <c r="K7" s="65" t="s">
        <v>75</v>
      </c>
      <c r="L7" s="65" t="s">
        <v>76</v>
      </c>
      <c r="M7" s="66">
        <v>37697120</v>
      </c>
      <c r="N7" s="66"/>
    </row>
    <row r="8" spans="1:14" ht="24" x14ac:dyDescent="0.25">
      <c r="A8" s="118"/>
      <c r="B8" s="118"/>
      <c r="C8" s="66">
        <v>7499878</v>
      </c>
      <c r="D8" s="66"/>
      <c r="F8" s="118"/>
      <c r="G8" s="118"/>
      <c r="H8" s="66">
        <v>7499878</v>
      </c>
      <c r="I8" s="66"/>
      <c r="K8" s="65" t="s">
        <v>75</v>
      </c>
      <c r="L8" s="65" t="s">
        <v>77</v>
      </c>
      <c r="M8" s="66">
        <v>130000000</v>
      </c>
      <c r="N8" s="66"/>
    </row>
    <row r="9" spans="1:14" ht="24" x14ac:dyDescent="0.25">
      <c r="A9" s="118"/>
      <c r="B9" s="118"/>
      <c r="C9" s="66">
        <v>6000010</v>
      </c>
      <c r="D9" s="66"/>
      <c r="F9" s="118"/>
      <c r="G9" s="118"/>
      <c r="H9" s="66">
        <v>6000010</v>
      </c>
      <c r="I9" s="66"/>
      <c r="K9" s="67" t="s">
        <v>78</v>
      </c>
      <c r="L9" s="65" t="s">
        <v>71</v>
      </c>
      <c r="M9" s="66">
        <v>142639000</v>
      </c>
      <c r="N9" s="66"/>
    </row>
    <row r="10" spans="1:14" ht="24" x14ac:dyDescent="0.25">
      <c r="A10" s="120"/>
      <c r="B10" s="120"/>
      <c r="C10" s="66">
        <v>6744152</v>
      </c>
      <c r="D10" s="66"/>
      <c r="F10" s="120"/>
      <c r="G10" s="120"/>
      <c r="H10" s="66">
        <v>6744152</v>
      </c>
      <c r="I10" s="66"/>
    </row>
    <row r="11" spans="1:14" ht="24" x14ac:dyDescent="0.25">
      <c r="A11" s="67" t="s">
        <v>79</v>
      </c>
      <c r="B11" s="117" t="s">
        <v>69</v>
      </c>
      <c r="C11" s="66">
        <v>4395253</v>
      </c>
      <c r="D11" s="66"/>
      <c r="F11" s="69"/>
      <c r="G11" s="117" t="s">
        <v>69</v>
      </c>
      <c r="H11" s="66">
        <v>4395253</v>
      </c>
      <c r="I11" s="66"/>
    </row>
    <row r="12" spans="1:14" ht="24" x14ac:dyDescent="0.25">
      <c r="A12" s="69"/>
      <c r="B12" s="118"/>
      <c r="C12" s="66">
        <v>6999323</v>
      </c>
      <c r="D12" s="66"/>
      <c r="F12" s="69"/>
      <c r="G12" s="118"/>
      <c r="H12" s="66">
        <v>6999323</v>
      </c>
      <c r="I12" s="66"/>
    </row>
    <row r="13" spans="1:14" ht="24" x14ac:dyDescent="0.25">
      <c r="A13" s="69"/>
      <c r="B13" s="118"/>
      <c r="C13" s="66">
        <v>7610211</v>
      </c>
      <c r="D13" s="66"/>
      <c r="F13" s="69"/>
      <c r="G13" s="118"/>
      <c r="H13" s="66">
        <v>7610211</v>
      </c>
      <c r="I13" s="66"/>
    </row>
    <row r="14" spans="1:14" ht="24" x14ac:dyDescent="0.25">
      <c r="A14" s="70"/>
      <c r="B14" s="120"/>
      <c r="C14" s="66">
        <v>7894501</v>
      </c>
      <c r="D14" s="66"/>
      <c r="F14" s="69"/>
      <c r="G14" s="120"/>
      <c r="H14" s="66">
        <v>7894501</v>
      </c>
      <c r="I14" s="66"/>
    </row>
    <row r="15" spans="1:14" ht="24" x14ac:dyDescent="0.25">
      <c r="A15" s="65" t="s">
        <v>80</v>
      </c>
      <c r="B15" s="65" t="s">
        <v>81</v>
      </c>
      <c r="C15" s="66">
        <v>20000000</v>
      </c>
      <c r="D15" s="66"/>
      <c r="F15" s="65" t="s">
        <v>80</v>
      </c>
      <c r="G15" s="65" t="s">
        <v>81</v>
      </c>
      <c r="H15" s="66">
        <v>20000000</v>
      </c>
      <c r="I15" s="66"/>
    </row>
    <row r="16" spans="1:14" ht="24" x14ac:dyDescent="0.25">
      <c r="A16" s="65" t="s">
        <v>82</v>
      </c>
      <c r="B16" s="65" t="s">
        <v>73</v>
      </c>
      <c r="C16" s="66">
        <v>39840000</v>
      </c>
      <c r="D16" s="66"/>
      <c r="F16" s="65" t="s">
        <v>82</v>
      </c>
      <c r="G16" s="65" t="s">
        <v>73</v>
      </c>
      <c r="H16" s="66">
        <v>39840000</v>
      </c>
      <c r="I16" s="66"/>
    </row>
    <row r="17" spans="1:9" ht="24" x14ac:dyDescent="0.25">
      <c r="A17" s="65" t="s">
        <v>83</v>
      </c>
      <c r="B17" s="65" t="s">
        <v>77</v>
      </c>
      <c r="C17" s="66">
        <v>2449859</v>
      </c>
      <c r="D17" s="66"/>
      <c r="F17" s="65" t="s">
        <v>83</v>
      </c>
      <c r="G17" s="65" t="s">
        <v>77</v>
      </c>
      <c r="H17" s="66">
        <v>2449859</v>
      </c>
      <c r="I17" s="66"/>
    </row>
    <row r="18" spans="1:9" ht="24" x14ac:dyDescent="0.25">
      <c r="A18" s="65" t="s">
        <v>83</v>
      </c>
      <c r="B18" s="65" t="s">
        <v>77</v>
      </c>
      <c r="C18" s="66">
        <v>2549859</v>
      </c>
      <c r="D18" s="66"/>
      <c r="F18" s="65" t="s">
        <v>83</v>
      </c>
      <c r="G18" s="65" t="s">
        <v>77</v>
      </c>
      <c r="H18" s="66">
        <v>2549859</v>
      </c>
      <c r="I18" s="66"/>
    </row>
    <row r="19" spans="1:9" ht="24" x14ac:dyDescent="0.25">
      <c r="A19" s="65" t="s">
        <v>84</v>
      </c>
      <c r="B19" s="65" t="s">
        <v>77</v>
      </c>
      <c r="C19" s="66">
        <v>2439859</v>
      </c>
      <c r="D19" s="66"/>
      <c r="F19" s="65" t="s">
        <v>84</v>
      </c>
      <c r="G19" s="65" t="s">
        <v>77</v>
      </c>
      <c r="H19" s="66">
        <v>2439859</v>
      </c>
      <c r="I19" s="66"/>
    </row>
    <row r="20" spans="1:9" ht="24" x14ac:dyDescent="0.25">
      <c r="A20" s="65" t="s">
        <v>84</v>
      </c>
      <c r="B20" s="65" t="s">
        <v>77</v>
      </c>
      <c r="C20" s="66">
        <v>2559859</v>
      </c>
      <c r="D20" s="66"/>
      <c r="F20" s="65" t="s">
        <v>84</v>
      </c>
      <c r="G20" s="65" t="s">
        <v>77</v>
      </c>
      <c r="H20" s="66">
        <v>2559859</v>
      </c>
      <c r="I20" s="66"/>
    </row>
    <row r="21" spans="1:9" ht="24" x14ac:dyDescent="0.25">
      <c r="A21" s="65" t="s">
        <v>85</v>
      </c>
      <c r="B21" s="65" t="s">
        <v>86</v>
      </c>
      <c r="C21" s="66">
        <v>2799980</v>
      </c>
      <c r="D21" s="66"/>
      <c r="F21" s="65" t="s">
        <v>85</v>
      </c>
      <c r="G21" s="65" t="s">
        <v>86</v>
      </c>
      <c r="H21" s="66">
        <v>2799980</v>
      </c>
      <c r="I21" s="66"/>
    </row>
    <row r="22" spans="1:9" ht="24" x14ac:dyDescent="0.25">
      <c r="A22" s="65" t="s">
        <v>85</v>
      </c>
      <c r="B22" s="65" t="s">
        <v>86</v>
      </c>
      <c r="C22" s="66">
        <v>4999980</v>
      </c>
      <c r="D22" s="66"/>
      <c r="F22" s="65" t="s">
        <v>85</v>
      </c>
      <c r="G22" s="65" t="s">
        <v>86</v>
      </c>
      <c r="H22" s="66">
        <v>4999980</v>
      </c>
      <c r="I22" s="66"/>
    </row>
    <row r="23" spans="1:9" ht="24" x14ac:dyDescent="0.25">
      <c r="A23" s="65" t="s">
        <v>87</v>
      </c>
      <c r="B23" s="65" t="s">
        <v>88</v>
      </c>
      <c r="C23" s="66">
        <v>6116000</v>
      </c>
      <c r="D23" s="66"/>
      <c r="F23" s="65" t="s">
        <v>87</v>
      </c>
      <c r="G23" s="65" t="s">
        <v>88</v>
      </c>
      <c r="H23" s="66">
        <v>6116000</v>
      </c>
      <c r="I23" s="66"/>
    </row>
    <row r="24" spans="1:9" ht="24" x14ac:dyDescent="0.25">
      <c r="A24" s="65" t="s">
        <v>89</v>
      </c>
      <c r="B24" s="65" t="s">
        <v>88</v>
      </c>
      <c r="C24" s="66">
        <v>17477859</v>
      </c>
      <c r="D24" s="66"/>
      <c r="F24" s="65" t="s">
        <v>89</v>
      </c>
      <c r="G24" s="65" t="s">
        <v>90</v>
      </c>
      <c r="H24" s="66">
        <v>17477859</v>
      </c>
      <c r="I24" s="66"/>
    </row>
    <row r="25" spans="1:9" ht="24" x14ac:dyDescent="0.25">
      <c r="A25" s="117" t="s">
        <v>78</v>
      </c>
      <c r="B25" s="65" t="s">
        <v>91</v>
      </c>
      <c r="C25" s="66">
        <v>20952000</v>
      </c>
      <c r="D25" s="66"/>
      <c r="F25" s="117" t="s">
        <v>78</v>
      </c>
      <c r="G25" s="65" t="s">
        <v>91</v>
      </c>
      <c r="H25" s="66">
        <v>20952000</v>
      </c>
      <c r="I25" s="66"/>
    </row>
    <row r="26" spans="1:9" ht="24" x14ac:dyDescent="0.25">
      <c r="A26" s="118"/>
      <c r="B26" s="65" t="s">
        <v>91</v>
      </c>
      <c r="C26" s="66">
        <v>14999998.289999999</v>
      </c>
      <c r="D26" s="66"/>
      <c r="F26" s="118"/>
      <c r="G26" s="65" t="s">
        <v>91</v>
      </c>
      <c r="H26" s="66">
        <v>14999998.289999999</v>
      </c>
      <c r="I26" s="66"/>
    </row>
    <row r="27" spans="1:9" ht="24" x14ac:dyDescent="0.25">
      <c r="A27" s="118"/>
      <c r="B27" s="65" t="s">
        <v>92</v>
      </c>
      <c r="C27" s="66">
        <v>19999997</v>
      </c>
      <c r="D27" s="66"/>
      <c r="F27" s="118"/>
      <c r="G27" s="65" t="s">
        <v>92</v>
      </c>
      <c r="H27" s="66">
        <v>19999997</v>
      </c>
      <c r="I27" s="66"/>
    </row>
    <row r="28" spans="1:9" ht="24" x14ac:dyDescent="0.25">
      <c r="A28" s="118"/>
      <c r="B28" s="65" t="s">
        <v>92</v>
      </c>
      <c r="C28" s="66">
        <v>10000000</v>
      </c>
      <c r="D28" s="66"/>
      <c r="F28" s="118"/>
      <c r="G28" s="65" t="s">
        <v>92</v>
      </c>
      <c r="H28" s="66">
        <v>10000000</v>
      </c>
      <c r="I28" s="66"/>
    </row>
    <row r="29" spans="1:9" ht="24" x14ac:dyDescent="0.25">
      <c r="A29" s="118"/>
      <c r="B29" s="65" t="s">
        <v>93</v>
      </c>
      <c r="C29" s="66">
        <v>13968000</v>
      </c>
      <c r="D29" s="66"/>
      <c r="F29" s="118"/>
      <c r="G29" s="65" t="s">
        <v>93</v>
      </c>
      <c r="H29" s="66">
        <v>13968000</v>
      </c>
      <c r="I29" s="66"/>
    </row>
    <row r="30" spans="1:9" ht="24" x14ac:dyDescent="0.25">
      <c r="A30" s="118"/>
      <c r="B30" s="65" t="s">
        <v>93</v>
      </c>
      <c r="C30" s="66">
        <v>2000000</v>
      </c>
      <c r="D30" s="66"/>
      <c r="F30" s="118"/>
      <c r="G30" s="65" t="s">
        <v>93</v>
      </c>
      <c r="H30" s="66">
        <v>2000000</v>
      </c>
      <c r="I30" s="66"/>
    </row>
    <row r="31" spans="1:9" ht="30.75" customHeight="1" x14ac:dyDescent="0.25">
      <c r="A31" s="67" t="s">
        <v>94</v>
      </c>
      <c r="B31" s="65" t="s">
        <v>95</v>
      </c>
      <c r="C31" s="66">
        <v>14999998.300000001</v>
      </c>
      <c r="D31" s="66"/>
      <c r="F31" s="67" t="s">
        <v>94</v>
      </c>
      <c r="G31" s="65" t="s">
        <v>96</v>
      </c>
      <c r="H31" s="66">
        <v>14999998.300000001</v>
      </c>
      <c r="I31" s="66"/>
    </row>
    <row r="32" spans="1:9" ht="24" x14ac:dyDescent="0.25">
      <c r="F32" s="119" t="s">
        <v>97</v>
      </c>
      <c r="G32" s="119" t="s">
        <v>91</v>
      </c>
      <c r="H32" s="66">
        <v>7900000</v>
      </c>
      <c r="I32" s="66"/>
    </row>
    <row r="33" spans="6:9" ht="24" x14ac:dyDescent="0.25">
      <c r="F33" s="119"/>
      <c r="G33" s="119"/>
      <c r="H33" s="66">
        <v>12100000</v>
      </c>
      <c r="I33" s="66"/>
    </row>
    <row r="34" spans="6:9" ht="24" x14ac:dyDescent="0.25">
      <c r="F34" s="119"/>
      <c r="G34" s="65" t="s">
        <v>98</v>
      </c>
      <c r="H34" s="66">
        <v>20000000</v>
      </c>
      <c r="I34" s="66"/>
    </row>
    <row r="35" spans="6:9" ht="24" x14ac:dyDescent="0.25">
      <c r="F35" s="119"/>
      <c r="G35" s="65" t="s">
        <v>99</v>
      </c>
      <c r="H35" s="66">
        <v>10000000</v>
      </c>
      <c r="I35" s="66"/>
    </row>
    <row r="36" spans="6:9" ht="24" x14ac:dyDescent="0.25">
      <c r="F36" s="117" t="s">
        <v>47</v>
      </c>
      <c r="G36" s="117" t="s">
        <v>100</v>
      </c>
      <c r="H36" s="66">
        <v>12000000</v>
      </c>
      <c r="I36" s="66"/>
    </row>
    <row r="37" spans="6:9" ht="24" x14ac:dyDescent="0.25">
      <c r="F37" s="118"/>
      <c r="G37" s="118"/>
      <c r="H37" s="66">
        <v>4000000</v>
      </c>
      <c r="I37" s="66"/>
    </row>
    <row r="38" spans="6:9" ht="24" x14ac:dyDescent="0.25">
      <c r="F38" s="120"/>
      <c r="G38" s="120"/>
      <c r="H38" s="66">
        <v>4000000</v>
      </c>
      <c r="I38" s="66"/>
    </row>
    <row r="39" spans="6:9" ht="24" x14ac:dyDescent="0.25">
      <c r="F39" s="67" t="s">
        <v>101</v>
      </c>
      <c r="G39" s="65" t="s">
        <v>102</v>
      </c>
      <c r="H39" s="66">
        <v>10000000</v>
      </c>
      <c r="I39" s="66"/>
    </row>
    <row r="40" spans="6:9" ht="24" x14ac:dyDescent="0.25">
      <c r="F40" s="67" t="s">
        <v>101</v>
      </c>
      <c r="G40" s="71" t="s">
        <v>103</v>
      </c>
      <c r="H40" s="66">
        <v>20000000</v>
      </c>
      <c r="I40" s="66"/>
    </row>
    <row r="41" spans="6:9" ht="24" x14ac:dyDescent="0.25">
      <c r="F41" s="67" t="s">
        <v>101</v>
      </c>
      <c r="G41" s="65" t="s">
        <v>104</v>
      </c>
      <c r="H41" s="66">
        <v>20000000</v>
      </c>
      <c r="I41" s="66"/>
    </row>
    <row r="42" spans="6:9" ht="24" x14ac:dyDescent="0.25">
      <c r="F42" s="67" t="s">
        <v>101</v>
      </c>
      <c r="G42" s="65" t="s">
        <v>105</v>
      </c>
      <c r="H42" s="66">
        <v>10000000</v>
      </c>
      <c r="I42" s="66"/>
    </row>
    <row r="43" spans="6:9" ht="24" x14ac:dyDescent="0.25">
      <c r="F43" s="67" t="s">
        <v>101</v>
      </c>
      <c r="G43" s="65" t="s">
        <v>106</v>
      </c>
      <c r="H43" s="66">
        <v>20000000</v>
      </c>
      <c r="I43" s="66"/>
    </row>
    <row r="44" spans="6:9" ht="24" x14ac:dyDescent="0.25">
      <c r="F44" s="67" t="s">
        <v>101</v>
      </c>
      <c r="G44" s="65" t="s">
        <v>69</v>
      </c>
      <c r="H44" s="66">
        <v>20000000</v>
      </c>
      <c r="I44" s="66"/>
    </row>
    <row r="45" spans="6:9" ht="24" x14ac:dyDescent="0.25">
      <c r="F45" s="67" t="s">
        <v>101</v>
      </c>
      <c r="G45" s="65" t="s">
        <v>88</v>
      </c>
      <c r="H45" s="66">
        <v>10000000</v>
      </c>
      <c r="I45" s="66"/>
    </row>
    <row r="46" spans="6:9" ht="24" x14ac:dyDescent="0.25">
      <c r="F46" s="65" t="s">
        <v>107</v>
      </c>
      <c r="G46" s="65" t="s">
        <v>93</v>
      </c>
      <c r="H46" s="66">
        <v>22950000</v>
      </c>
      <c r="I46" s="66"/>
    </row>
    <row r="47" spans="6:9" ht="24" x14ac:dyDescent="0.25">
      <c r="F47" s="72" t="s">
        <v>108</v>
      </c>
      <c r="G47" s="72" t="s">
        <v>109</v>
      </c>
      <c r="H47" s="73">
        <v>10000000</v>
      </c>
      <c r="I47" s="74"/>
    </row>
    <row r="48" spans="6:9" ht="24" x14ac:dyDescent="0.25">
      <c r="F48" s="65" t="s">
        <v>110</v>
      </c>
      <c r="G48" s="65" t="s">
        <v>104</v>
      </c>
      <c r="H48" s="66">
        <v>5000000</v>
      </c>
      <c r="I48" s="75"/>
    </row>
    <row r="49" spans="6:9" ht="24" x14ac:dyDescent="0.25">
      <c r="F49" s="65" t="s">
        <v>111</v>
      </c>
      <c r="G49" s="65" t="s">
        <v>100</v>
      </c>
      <c r="H49" s="66">
        <v>10000000</v>
      </c>
      <c r="I49" s="75"/>
    </row>
    <row r="50" spans="6:9" ht="24" x14ac:dyDescent="0.25">
      <c r="F50" s="65" t="s">
        <v>112</v>
      </c>
      <c r="G50" s="65" t="s">
        <v>69</v>
      </c>
      <c r="H50" s="66">
        <v>30000000</v>
      </c>
      <c r="I50" s="75"/>
    </row>
    <row r="51" spans="6:9" ht="24" x14ac:dyDescent="0.25">
      <c r="F51" s="65" t="s">
        <v>112</v>
      </c>
      <c r="G51" s="65" t="s">
        <v>69</v>
      </c>
      <c r="H51" s="66">
        <v>15000000</v>
      </c>
      <c r="I51" s="75"/>
    </row>
    <row r="52" spans="6:9" ht="24" x14ac:dyDescent="0.25">
      <c r="F52" s="65" t="s">
        <v>112</v>
      </c>
      <c r="G52" s="65" t="s">
        <v>69</v>
      </c>
      <c r="H52" s="66">
        <v>20000000</v>
      </c>
      <c r="I52" s="75"/>
    </row>
    <row r="53" spans="6:9" ht="24" x14ac:dyDescent="0.25">
      <c r="F53" s="65" t="s">
        <v>112</v>
      </c>
      <c r="G53" s="65" t="s">
        <v>69</v>
      </c>
      <c r="H53" s="66">
        <v>30000000</v>
      </c>
      <c r="I53" s="75"/>
    </row>
    <row r="54" spans="6:9" ht="24" x14ac:dyDescent="0.25">
      <c r="F54" s="65" t="s">
        <v>113</v>
      </c>
      <c r="G54" s="65" t="s">
        <v>103</v>
      </c>
      <c r="H54" s="66">
        <v>25000000</v>
      </c>
      <c r="I54" s="75"/>
    </row>
    <row r="55" spans="6:9" ht="24" x14ac:dyDescent="0.25">
      <c r="F55" s="65" t="s">
        <v>114</v>
      </c>
      <c r="G55" s="65" t="s">
        <v>115</v>
      </c>
      <c r="H55" s="66">
        <v>25000000</v>
      </c>
      <c r="I55" s="75"/>
    </row>
    <row r="56" spans="6:9" ht="24" x14ac:dyDescent="0.25">
      <c r="F56" s="65" t="s">
        <v>116</v>
      </c>
      <c r="G56" s="65" t="s">
        <v>81</v>
      </c>
      <c r="H56" s="66">
        <v>15000000</v>
      </c>
      <c r="I56" s="75"/>
    </row>
    <row r="57" spans="6:9" ht="24" x14ac:dyDescent="0.25">
      <c r="F57" s="65" t="s">
        <v>117</v>
      </c>
      <c r="G57" s="65" t="s">
        <v>104</v>
      </c>
      <c r="H57" s="66">
        <v>20861563.239999998</v>
      </c>
      <c r="I57" s="75"/>
    </row>
    <row r="58" spans="6:9" ht="24" x14ac:dyDescent="0.25">
      <c r="F58" s="65" t="s">
        <v>117</v>
      </c>
      <c r="G58" s="72" t="s">
        <v>118</v>
      </c>
      <c r="H58" s="73">
        <v>27000000</v>
      </c>
      <c r="I58" s="74"/>
    </row>
    <row r="59" spans="6:9" ht="24" x14ac:dyDescent="0.25">
      <c r="F59" s="65" t="s">
        <v>119</v>
      </c>
      <c r="G59" s="65" t="s">
        <v>118</v>
      </c>
      <c r="H59" s="66">
        <v>29000000</v>
      </c>
      <c r="I59" s="75"/>
    </row>
    <row r="60" spans="6:9" ht="24" x14ac:dyDescent="0.25">
      <c r="F60" s="65" t="s">
        <v>119</v>
      </c>
      <c r="G60" s="65" t="s">
        <v>118</v>
      </c>
      <c r="H60" s="66">
        <v>44999968.799999997</v>
      </c>
      <c r="I60" s="75"/>
    </row>
    <row r="61" spans="6:9" ht="24" x14ac:dyDescent="0.25">
      <c r="F61" s="65" t="s">
        <v>119</v>
      </c>
      <c r="G61" s="65" t="s">
        <v>77</v>
      </c>
      <c r="H61" s="66">
        <v>26150031.199999999</v>
      </c>
      <c r="I61" s="75"/>
    </row>
  </sheetData>
  <mergeCells count="18">
    <mergeCell ref="A1:D1"/>
    <mergeCell ref="F1:I1"/>
    <mergeCell ref="A3:A5"/>
    <mergeCell ref="B3:B5"/>
    <mergeCell ref="F3:F5"/>
    <mergeCell ref="G3:G5"/>
    <mergeCell ref="A6:A10"/>
    <mergeCell ref="B6:B10"/>
    <mergeCell ref="F6:F10"/>
    <mergeCell ref="G6:G10"/>
    <mergeCell ref="B11:B14"/>
    <mergeCell ref="G11:G14"/>
    <mergeCell ref="A25:A30"/>
    <mergeCell ref="F25:F30"/>
    <mergeCell ref="F32:F35"/>
    <mergeCell ref="G32:G33"/>
    <mergeCell ref="F36:F38"/>
    <mergeCell ref="G36:G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فهرست</vt:lpstr>
      <vt:lpstr>آماد درهم</vt:lpstr>
      <vt:lpstr>آماد دلاری</vt:lpstr>
      <vt:lpstr>شرکتهای خاص</vt:lpstr>
      <vt:lpstr>درهم خلیج فارس</vt:lpstr>
      <vt:lpstr>شرکتهای بانک </vt:lpstr>
      <vt:lpstr>تبدیل</vt:lpstr>
      <vt:lpstr>تبدیل (2)</vt:lpstr>
      <vt:lpstr>تبدیل کسرکارمزد</vt:lpstr>
      <vt:lpstr>یوان نوسازان</vt:lpstr>
      <vt:lpstr>فولاد خراسان و زوار</vt:lpstr>
      <vt:lpstr>جهان نما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Afsaneh Ashrafi</dc:creator>
  <cp:lastModifiedBy>Afsaneh Ashrafi</cp:lastModifiedBy>
  <cp:lastPrinted>2024-05-27T10:19:48Z</cp:lastPrinted>
  <dcterms:created xsi:type="dcterms:W3CDTF">2024-05-08T07:18:43Z</dcterms:created>
  <dcterms:modified xsi:type="dcterms:W3CDTF">2024-07-24T07:31:22Z</dcterms:modified>
</cp:coreProperties>
</file>