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Anbardaran\Desktop\عملیات کارگزار\1405\"/>
    </mc:Choice>
  </mc:AlternateContent>
  <bookViews>
    <workbookView xWindow="-120" yWindow="-120" windowWidth="29040" windowHeight="15720" firstSheet="1" activeTab="1"/>
  </bookViews>
  <sheets>
    <sheet name="وثائق " sheetId="30" r:id="rId1"/>
    <sheet name="گردش عملیات کارگزاران" sheetId="1" r:id="rId2"/>
    <sheet name="کارگزاران خاص " sheetId="22" r:id="rId3"/>
    <sheet name="وارده و صادره جدید ----" sheetId="37" r:id="rId4"/>
    <sheet name="جدول مقایسه ای مجموع حواله ها " sheetId="12" r:id="rId5"/>
    <sheet name="مانده مشتریان " sheetId="21" r:id="rId6"/>
    <sheet name="کارمزد عملیات" sheetId="3" r:id="rId7"/>
    <sheet name="کارمزد نزد صرافی ملت " sheetId="20" r:id="rId8"/>
    <sheet name="کارمزد یورو نزد شعبه مرکزی" sheetId="19" r:id="rId9"/>
    <sheet name="کارمزد درهمNOSTRO" sheetId="14" r:id="rId10"/>
    <sheet name="کارمزد دلار NOSTRO " sheetId="15" r:id="rId11"/>
    <sheet name="کارمزد یورو NOSTRO " sheetId="16" r:id="rId12"/>
    <sheet name="کارمزد یوان NOSTRO " sheetId="17" r:id="rId13"/>
    <sheet name="مجموع کارمزد دریافتی " sheetId="18" r:id="rId14"/>
    <sheet name="کارمزد ریالی" sheetId="36" r:id="rId15"/>
    <sheet name="پرداختی به فونیکس " sheetId="27" r:id="rId16"/>
    <sheet name="کارسازی پیش  یوان" sheetId="28" r:id="rId17"/>
    <sheet name="قرارداد مشتریان" sheetId="13" r:id="rId18"/>
    <sheet name="مکاتبه مستقیم " sheetId="25" r:id="rId19"/>
    <sheet name="مبنای کارمزد" sheetId="26" r:id="rId20"/>
    <sheet name="مقایسه ای " sheetId="33" r:id="rId21"/>
    <sheet name="وارده و صادره به ماه " sheetId="34" r:id="rId22"/>
    <sheet name="معاف از کارمزد " sheetId="35" r:id="rId2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3" l="1"/>
  <c r="D8" i="33"/>
  <c r="D9" i="33"/>
  <c r="D10" i="33"/>
  <c r="D11" i="33"/>
  <c r="D12" i="33"/>
  <c r="D13" i="33"/>
  <c r="D14" i="33"/>
  <c r="D15" i="33"/>
  <c r="D16" i="33"/>
  <c r="D17" i="33"/>
  <c r="D18" i="33"/>
  <c r="D19" i="33"/>
  <c r="D20" i="33"/>
  <c r="D21" i="33"/>
  <c r="D22" i="33"/>
  <c r="D23" i="33"/>
  <c r="D24" i="33"/>
  <c r="D25" i="33"/>
  <c r="D26" i="33"/>
  <c r="D27" i="33"/>
  <c r="D28" i="33"/>
  <c r="D29" i="33"/>
  <c r="D30" i="33"/>
  <c r="D31" i="33"/>
  <c r="D32" i="33"/>
  <c r="D33" i="33"/>
  <c r="D34" i="33"/>
  <c r="D35" i="33"/>
  <c r="D36" i="33"/>
  <c r="D6" i="33"/>
  <c r="D40" i="33"/>
  <c r="C40" i="33"/>
  <c r="K58" i="37" l="1"/>
  <c r="C30" i="3" l="1"/>
  <c r="L38" i="15" l="1"/>
  <c r="F30" i="3" l="1"/>
  <c r="E30" i="3"/>
  <c r="D30" i="3"/>
  <c r="I67" i="1"/>
  <c r="B40" i="33"/>
  <c r="F107" i="37"/>
  <c r="E107" i="37"/>
  <c r="L58" i="37"/>
  <c r="N57" i="37"/>
  <c r="M57" i="37"/>
  <c r="J58" i="37"/>
  <c r="L37" i="15" l="1"/>
  <c r="E18" i="22" l="1"/>
  <c r="E20" i="22"/>
  <c r="H20" i="22"/>
  <c r="I20" i="22"/>
  <c r="K18" i="22"/>
  <c r="J50" i="14" l="1"/>
  <c r="H67" i="1" l="1"/>
  <c r="R47" i="12" l="1"/>
  <c r="Q47" i="12"/>
  <c r="F65" i="1"/>
  <c r="D107" i="37"/>
  <c r="H107" i="37" s="1"/>
  <c r="G65" i="1" s="1"/>
  <c r="C107" i="37"/>
  <c r="E65" i="1" s="1"/>
  <c r="I58" i="37"/>
  <c r="L36" i="15" l="1"/>
  <c r="D20" i="15"/>
  <c r="M67" i="1" l="1"/>
  <c r="B19" i="36" l="1"/>
  <c r="E110" i="20" l="1"/>
  <c r="L59" i="1" l="1"/>
  <c r="L61" i="1"/>
  <c r="L63" i="1"/>
  <c r="H111" i="20" l="1"/>
  <c r="D48" i="12"/>
  <c r="D10" i="37"/>
  <c r="D8" i="37"/>
  <c r="D70" i="37"/>
  <c r="D71" i="37"/>
  <c r="D72" i="37"/>
  <c r="D74" i="37"/>
  <c r="D79" i="37"/>
  <c r="D90" i="37"/>
  <c r="D83" i="37"/>
  <c r="D69" i="37"/>
  <c r="D68" i="37"/>
  <c r="D67" i="37"/>
  <c r="D66" i="37"/>
  <c r="D65" i="37"/>
  <c r="F58" i="37" l="1"/>
  <c r="R30" i="12" l="1"/>
  <c r="R27" i="12"/>
  <c r="R25" i="12"/>
  <c r="R24" i="12"/>
  <c r="R23" i="12"/>
  <c r="R16" i="12"/>
  <c r="R11" i="12"/>
  <c r="R9" i="12"/>
  <c r="R8" i="12"/>
  <c r="Q30" i="12"/>
  <c r="Q29" i="12"/>
  <c r="Q27" i="12"/>
  <c r="Q18" i="12"/>
  <c r="Q16" i="12"/>
  <c r="Q11" i="12"/>
  <c r="Q9" i="12"/>
  <c r="Q8" i="12"/>
  <c r="M28" i="37"/>
  <c r="M16" i="37"/>
  <c r="Q7" i="12" s="1"/>
  <c r="M17" i="37"/>
  <c r="Q6" i="12" s="1"/>
  <c r="M18" i="37"/>
  <c r="M19" i="37"/>
  <c r="M20" i="37"/>
  <c r="Q10" i="12" s="1"/>
  <c r="M21" i="37"/>
  <c r="M22" i="37"/>
  <c r="Q12" i="12" s="1"/>
  <c r="M23" i="37"/>
  <c r="Q13" i="12" s="1"/>
  <c r="M24" i="37"/>
  <c r="Q14" i="12" s="1"/>
  <c r="M25" i="37"/>
  <c r="Q15" i="12" s="1"/>
  <c r="M26" i="37"/>
  <c r="M27" i="37"/>
  <c r="Q17" i="12" s="1"/>
  <c r="M29" i="37"/>
  <c r="Q19" i="12" s="1"/>
  <c r="M30" i="37"/>
  <c r="Q20" i="12" s="1"/>
  <c r="M31" i="37"/>
  <c r="Q21" i="12" s="1"/>
  <c r="M32" i="37"/>
  <c r="Q22" i="12" s="1"/>
  <c r="M33" i="37"/>
  <c r="Q23" i="12" s="1"/>
  <c r="M34" i="37"/>
  <c r="Q24" i="12" s="1"/>
  <c r="M35" i="37"/>
  <c r="Q25" i="12" s="1"/>
  <c r="M36" i="37"/>
  <c r="Q26" i="12" s="1"/>
  <c r="M37" i="37"/>
  <c r="M38" i="37"/>
  <c r="Q28" i="12" s="1"/>
  <c r="M39" i="37"/>
  <c r="M40" i="37"/>
  <c r="M41" i="37"/>
  <c r="Q31" i="12" s="1"/>
  <c r="M42" i="37"/>
  <c r="Q32" i="12" s="1"/>
  <c r="M43" i="37"/>
  <c r="Q33" i="12" s="1"/>
  <c r="M44" i="37"/>
  <c r="Q34" i="12" s="1"/>
  <c r="M45" i="37"/>
  <c r="Q35" i="12" s="1"/>
  <c r="M46" i="37"/>
  <c r="Q36" i="12" s="1"/>
  <c r="M47" i="37"/>
  <c r="Q37" i="12" s="1"/>
  <c r="M48" i="37"/>
  <c r="Q38" i="12" s="1"/>
  <c r="M49" i="37"/>
  <c r="Q39" i="12" s="1"/>
  <c r="M50" i="37"/>
  <c r="Q40" i="12" s="1"/>
  <c r="M51" i="37"/>
  <c r="Q41" i="12" s="1"/>
  <c r="M52" i="37"/>
  <c r="Q42" i="12" s="1"/>
  <c r="M53" i="37"/>
  <c r="Q43" i="12" s="1"/>
  <c r="M54" i="37"/>
  <c r="Q44" i="12" s="1"/>
  <c r="M55" i="37"/>
  <c r="Q45" i="12" s="1"/>
  <c r="M56" i="37"/>
  <c r="Q46" i="12" s="1"/>
  <c r="M15" i="37"/>
  <c r="Q5" i="12" s="1"/>
  <c r="N25" i="37"/>
  <c r="R15" i="12" s="1"/>
  <c r="N40" i="37"/>
  <c r="N16" i="37"/>
  <c r="R7" i="12" s="1"/>
  <c r="N17" i="37"/>
  <c r="R6" i="12" s="1"/>
  <c r="N18" i="37"/>
  <c r="N19" i="37"/>
  <c r="N20" i="37"/>
  <c r="R10" i="12" s="1"/>
  <c r="N21" i="37"/>
  <c r="N22" i="37"/>
  <c r="R12" i="12" s="1"/>
  <c r="N23" i="37"/>
  <c r="R13" i="12" s="1"/>
  <c r="N24" i="37"/>
  <c r="R14" i="12" s="1"/>
  <c r="N26" i="37"/>
  <c r="N27" i="37"/>
  <c r="R17" i="12" s="1"/>
  <c r="N28" i="37"/>
  <c r="R18" i="12" s="1"/>
  <c r="N29" i="37"/>
  <c r="R19" i="12" s="1"/>
  <c r="N30" i="37"/>
  <c r="R20" i="12" s="1"/>
  <c r="N31" i="37"/>
  <c r="R21" i="12" s="1"/>
  <c r="N32" i="37"/>
  <c r="R22" i="12" s="1"/>
  <c r="N33" i="37"/>
  <c r="N34" i="37"/>
  <c r="N35" i="37"/>
  <c r="N36" i="37"/>
  <c r="R26" i="12" s="1"/>
  <c r="N37" i="37"/>
  <c r="N38" i="37"/>
  <c r="R28" i="12" s="1"/>
  <c r="N39" i="37"/>
  <c r="R29" i="12" s="1"/>
  <c r="N41" i="37"/>
  <c r="R31" i="12" s="1"/>
  <c r="N42" i="37"/>
  <c r="R32" i="12" s="1"/>
  <c r="N43" i="37"/>
  <c r="R33" i="12" s="1"/>
  <c r="N44" i="37"/>
  <c r="R34" i="12" s="1"/>
  <c r="N45" i="37"/>
  <c r="R35" i="12" s="1"/>
  <c r="N46" i="37"/>
  <c r="R36" i="12" s="1"/>
  <c r="N47" i="37"/>
  <c r="R37" i="12" s="1"/>
  <c r="N48" i="37"/>
  <c r="R38" i="12" s="1"/>
  <c r="N49" i="37"/>
  <c r="R39" i="12" s="1"/>
  <c r="N50" i="37"/>
  <c r="R40" i="12" s="1"/>
  <c r="N51" i="37"/>
  <c r="R41" i="12" s="1"/>
  <c r="N52" i="37"/>
  <c r="R42" i="12" s="1"/>
  <c r="N53" i="37"/>
  <c r="R43" i="12" s="1"/>
  <c r="N54" i="37"/>
  <c r="R44" i="12" s="1"/>
  <c r="N55" i="37"/>
  <c r="R45" i="12" s="1"/>
  <c r="N56" i="37"/>
  <c r="R46" i="12" s="1"/>
  <c r="N15" i="37"/>
  <c r="R5" i="12" s="1"/>
  <c r="R48" i="12" l="1"/>
  <c r="Q48" i="12"/>
  <c r="O48" i="12"/>
  <c r="L48" i="12"/>
  <c r="N10" i="37" l="1"/>
  <c r="N4" i="37"/>
  <c r="N5" i="37"/>
  <c r="N6" i="37"/>
  <c r="N7" i="37"/>
  <c r="N8" i="37"/>
  <c r="N9" i="37"/>
  <c r="N3" i="37"/>
  <c r="F59" i="1" l="1"/>
  <c r="E59" i="1"/>
  <c r="F106" i="37"/>
  <c r="F105" i="37"/>
  <c r="E106" i="37"/>
  <c r="F63" i="1" s="1"/>
  <c r="E105" i="37"/>
  <c r="D106" i="37"/>
  <c r="D105" i="37"/>
  <c r="H105" i="37" s="1"/>
  <c r="G59" i="1" s="1"/>
  <c r="C106" i="37"/>
  <c r="E63" i="1" s="1"/>
  <c r="C105" i="37"/>
  <c r="D58" i="37"/>
  <c r="E58" i="37"/>
  <c r="C58" i="37"/>
  <c r="F104" i="37"/>
  <c r="F103" i="37"/>
  <c r="F102" i="37"/>
  <c r="F101" i="37"/>
  <c r="F100" i="37"/>
  <c r="F99" i="37"/>
  <c r="F98" i="37"/>
  <c r="F97" i="37"/>
  <c r="F96" i="37"/>
  <c r="F95" i="37"/>
  <c r="F94" i="37"/>
  <c r="F93" i="37"/>
  <c r="F92" i="37"/>
  <c r="F91" i="37"/>
  <c r="F90" i="37"/>
  <c r="F89" i="37"/>
  <c r="F88" i="37"/>
  <c r="F87" i="37"/>
  <c r="F86" i="37"/>
  <c r="F85" i="37"/>
  <c r="F84" i="37"/>
  <c r="F83" i="37"/>
  <c r="F82" i="37"/>
  <c r="F81" i="37"/>
  <c r="F80" i="37"/>
  <c r="F79" i="37"/>
  <c r="F78" i="37"/>
  <c r="F77" i="37"/>
  <c r="F76" i="37"/>
  <c r="F75" i="37"/>
  <c r="F74" i="37"/>
  <c r="F73" i="37"/>
  <c r="F72" i="37"/>
  <c r="F71" i="37"/>
  <c r="F70" i="37"/>
  <c r="F69" i="37"/>
  <c r="F68" i="37"/>
  <c r="F67" i="37"/>
  <c r="F66" i="37"/>
  <c r="F65" i="37"/>
  <c r="F108" i="37" l="1"/>
  <c r="H106" i="37"/>
  <c r="G63" i="1" s="1"/>
  <c r="D104" i="37"/>
  <c r="H104" i="37" s="1"/>
  <c r="G61" i="1" s="1"/>
  <c r="D103" i="37"/>
  <c r="H103" i="37" s="1"/>
  <c r="G57" i="1" s="1"/>
  <c r="D102" i="37"/>
  <c r="H102" i="37" s="1"/>
  <c r="G55" i="1" s="1"/>
  <c r="D101" i="37"/>
  <c r="H101" i="37" s="1"/>
  <c r="G53" i="1" s="1"/>
  <c r="D100" i="37"/>
  <c r="H100" i="37" s="1"/>
  <c r="G48" i="1" s="1"/>
  <c r="D99" i="37"/>
  <c r="H99" i="37" s="1"/>
  <c r="G46" i="1" s="1"/>
  <c r="D98" i="37"/>
  <c r="H98" i="37" s="1"/>
  <c r="G44" i="1" s="1"/>
  <c r="D97" i="37"/>
  <c r="H97" i="37" s="1"/>
  <c r="G36" i="1" s="1"/>
  <c r="D96" i="37"/>
  <c r="H96" i="37" s="1"/>
  <c r="G34" i="1" s="1"/>
  <c r="D95" i="37"/>
  <c r="H95" i="37" s="1"/>
  <c r="G32" i="1" s="1"/>
  <c r="D94" i="37"/>
  <c r="H94" i="37" s="1"/>
  <c r="G27" i="1" s="1"/>
  <c r="D93" i="37"/>
  <c r="H93" i="37" s="1"/>
  <c r="G30" i="1" s="1"/>
  <c r="D92" i="37"/>
  <c r="H92" i="37" s="1"/>
  <c r="G15" i="22" s="1"/>
  <c r="D91" i="37"/>
  <c r="H91" i="37" s="1"/>
  <c r="G23" i="1" s="1"/>
  <c r="H90" i="37"/>
  <c r="G13" i="22" s="1"/>
  <c r="D89" i="37"/>
  <c r="H89" i="37" s="1"/>
  <c r="G14" i="22" s="1"/>
  <c r="D88" i="37"/>
  <c r="H88" i="37" s="1"/>
  <c r="G21" i="1" s="1"/>
  <c r="D87" i="37"/>
  <c r="H87" i="37" s="1"/>
  <c r="G9" i="22" s="1"/>
  <c r="D86" i="37"/>
  <c r="H86" i="37" s="1"/>
  <c r="G19" i="1" s="1"/>
  <c r="D85" i="37"/>
  <c r="H85" i="37" s="1"/>
  <c r="G17" i="22" s="1"/>
  <c r="D84" i="37"/>
  <c r="H84" i="37" s="1"/>
  <c r="G11" i="22" s="1"/>
  <c r="H83" i="37"/>
  <c r="G12" i="22" s="1"/>
  <c r="D82" i="37"/>
  <c r="H82" i="37" s="1"/>
  <c r="G51" i="1" s="1"/>
  <c r="D81" i="37"/>
  <c r="H81" i="37" s="1"/>
  <c r="G18" i="22" s="1"/>
  <c r="D80" i="37"/>
  <c r="H80" i="37" s="1"/>
  <c r="G8" i="22" s="1"/>
  <c r="H79" i="37"/>
  <c r="G42" i="1" s="1"/>
  <c r="D78" i="37"/>
  <c r="H78" i="37" s="1"/>
  <c r="G7" i="22" s="1"/>
  <c r="D77" i="37"/>
  <c r="H77" i="37" s="1"/>
  <c r="G40" i="1" s="1"/>
  <c r="D76" i="37"/>
  <c r="H76" i="37" s="1"/>
  <c r="G6" i="22" s="1"/>
  <c r="D75" i="37"/>
  <c r="H74" i="37"/>
  <c r="G12" i="1" s="1"/>
  <c r="D73" i="37"/>
  <c r="H73" i="37" s="1"/>
  <c r="G38" i="1" s="1"/>
  <c r="H72" i="37"/>
  <c r="G15" i="1" s="1"/>
  <c r="H71" i="37"/>
  <c r="G10" i="22" s="1"/>
  <c r="G20" i="22" l="1"/>
  <c r="H75" i="37"/>
  <c r="G17" i="1" s="1"/>
  <c r="D108" i="37"/>
  <c r="H70" i="37"/>
  <c r="G10" i="1" s="1"/>
  <c r="H69" i="37"/>
  <c r="G16" i="22" s="1"/>
  <c r="H68" i="37"/>
  <c r="G4" i="22" s="1"/>
  <c r="H67" i="37"/>
  <c r="G6" i="1" s="1"/>
  <c r="H66" i="37"/>
  <c r="G8" i="1" s="1"/>
  <c r="E60" i="37"/>
  <c r="D60" i="37"/>
  <c r="J60" i="37"/>
  <c r="K60" i="37"/>
  <c r="E104" i="37"/>
  <c r="F61" i="1" s="1"/>
  <c r="E103" i="37"/>
  <c r="F57" i="1" s="1"/>
  <c r="E102" i="37"/>
  <c r="F55" i="1" s="1"/>
  <c r="E101" i="37"/>
  <c r="F53" i="1" s="1"/>
  <c r="E100" i="37"/>
  <c r="F48" i="1" s="1"/>
  <c r="E99" i="37"/>
  <c r="F46" i="1" s="1"/>
  <c r="E98" i="37"/>
  <c r="F44" i="1" s="1"/>
  <c r="E97" i="37"/>
  <c r="F36" i="1" s="1"/>
  <c r="E96" i="37"/>
  <c r="F34" i="1" s="1"/>
  <c r="E95" i="37"/>
  <c r="F32" i="1" s="1"/>
  <c r="E94" i="37"/>
  <c r="F27" i="1" s="1"/>
  <c r="E93" i="37"/>
  <c r="F30" i="1" s="1"/>
  <c r="E92" i="37"/>
  <c r="F15" i="22" s="1"/>
  <c r="E91" i="37"/>
  <c r="F23" i="1" s="1"/>
  <c r="E90" i="37"/>
  <c r="F13" i="22" s="1"/>
  <c r="E89" i="37"/>
  <c r="F14" i="22" s="1"/>
  <c r="E88" i="37"/>
  <c r="F21" i="1" s="1"/>
  <c r="E87" i="37"/>
  <c r="F9" i="22" s="1"/>
  <c r="E86" i="37"/>
  <c r="F19" i="1" s="1"/>
  <c r="E85" i="37"/>
  <c r="F17" i="22" s="1"/>
  <c r="E84" i="37"/>
  <c r="F11" i="22" s="1"/>
  <c r="E83" i="37"/>
  <c r="F12" i="22" s="1"/>
  <c r="E82" i="37"/>
  <c r="F51" i="1" s="1"/>
  <c r="E81" i="37"/>
  <c r="F18" i="22" s="1"/>
  <c r="F20" i="22" s="1"/>
  <c r="E80" i="37"/>
  <c r="F8" i="22" s="1"/>
  <c r="E79" i="37"/>
  <c r="F42" i="1" s="1"/>
  <c r="E78" i="37"/>
  <c r="F7" i="22" s="1"/>
  <c r="E77" i="37"/>
  <c r="F40" i="1" s="1"/>
  <c r="E76" i="37"/>
  <c r="F6" i="22" s="1"/>
  <c r="E75" i="37"/>
  <c r="F17" i="1" s="1"/>
  <c r="E74" i="37"/>
  <c r="F12" i="1" s="1"/>
  <c r="E73" i="37"/>
  <c r="F38" i="1" s="1"/>
  <c r="E72" i="37"/>
  <c r="F15" i="1" s="1"/>
  <c r="E71" i="37"/>
  <c r="F10" i="22" s="1"/>
  <c r="E70" i="37"/>
  <c r="F10" i="1" s="1"/>
  <c r="E69" i="37"/>
  <c r="F16" i="22" s="1"/>
  <c r="E68" i="37"/>
  <c r="F4" i="22" s="1"/>
  <c r="E67" i="37"/>
  <c r="F6" i="1" s="1"/>
  <c r="E66" i="37"/>
  <c r="E65" i="37"/>
  <c r="F4" i="1" s="1"/>
  <c r="F8" i="1" l="1"/>
  <c r="E108" i="37"/>
  <c r="F67" i="1"/>
  <c r="H65" i="37"/>
  <c r="G4" i="1" s="1"/>
  <c r="G67" i="1" s="1"/>
  <c r="C104" i="37"/>
  <c r="E61" i="1" s="1"/>
  <c r="C103" i="37"/>
  <c r="E57" i="1" s="1"/>
  <c r="C102" i="37"/>
  <c r="E55" i="1" s="1"/>
  <c r="C101" i="37"/>
  <c r="E53" i="1" s="1"/>
  <c r="C100" i="37"/>
  <c r="E48" i="1" s="1"/>
  <c r="C99" i="37"/>
  <c r="E46" i="1" s="1"/>
  <c r="C98" i="37"/>
  <c r="E44" i="1" s="1"/>
  <c r="C97" i="37"/>
  <c r="E36" i="1" s="1"/>
  <c r="C96" i="37"/>
  <c r="E34" i="1" s="1"/>
  <c r="C95" i="37"/>
  <c r="E32" i="1" s="1"/>
  <c r="C94" i="37"/>
  <c r="E27" i="1" s="1"/>
  <c r="C93" i="37"/>
  <c r="E30" i="1" s="1"/>
  <c r="C92" i="37"/>
  <c r="E15" i="22" s="1"/>
  <c r="C91" i="37"/>
  <c r="E23" i="1" s="1"/>
  <c r="C90" i="37"/>
  <c r="E13" i="22" s="1"/>
  <c r="C89" i="37"/>
  <c r="E14" i="22" s="1"/>
  <c r="C88" i="37"/>
  <c r="E21" i="1" s="1"/>
  <c r="C87" i="37"/>
  <c r="E9" i="22" s="1"/>
  <c r="C86" i="37"/>
  <c r="E19" i="1" s="1"/>
  <c r="C85" i="37"/>
  <c r="E17" i="22" s="1"/>
  <c r="C84" i="37"/>
  <c r="E11" i="22" s="1"/>
  <c r="C83" i="37"/>
  <c r="E12" i="22" s="1"/>
  <c r="C82" i="37"/>
  <c r="E51" i="1" s="1"/>
  <c r="C81" i="37"/>
  <c r="C80" i="37"/>
  <c r="E8" i="22" s="1"/>
  <c r="C79" i="37"/>
  <c r="E42" i="1" s="1"/>
  <c r="C78" i="37"/>
  <c r="E7" i="22" s="1"/>
  <c r="C77" i="37"/>
  <c r="E40" i="1" s="1"/>
  <c r="C76" i="37"/>
  <c r="E6" i="22" s="1"/>
  <c r="C75" i="37"/>
  <c r="E17" i="1" s="1"/>
  <c r="C74" i="37"/>
  <c r="E12" i="1" s="1"/>
  <c r="C73" i="37"/>
  <c r="E38" i="1" s="1"/>
  <c r="C72" i="37"/>
  <c r="E15" i="1" s="1"/>
  <c r="C71" i="37"/>
  <c r="E10" i="22" s="1"/>
  <c r="C70" i="37"/>
  <c r="E10" i="1" s="1"/>
  <c r="C69" i="37"/>
  <c r="E16" i="22" s="1"/>
  <c r="C68" i="37"/>
  <c r="E4" i="22" s="1"/>
  <c r="C67" i="37"/>
  <c r="E6" i="1" s="1"/>
  <c r="C66" i="37"/>
  <c r="E8" i="1" s="1"/>
  <c r="C65" i="37"/>
  <c r="E4" i="1" l="1"/>
  <c r="C108" i="37"/>
  <c r="E67" i="1"/>
  <c r="E110" i="37"/>
  <c r="H50" i="12" s="1"/>
  <c r="D110" i="37" l="1"/>
  <c r="E50" i="12" s="1"/>
  <c r="L10" i="37"/>
  <c r="K10" i="37"/>
  <c r="J10" i="37"/>
  <c r="I10" i="37"/>
  <c r="F8" i="37"/>
  <c r="E8" i="37"/>
  <c r="C8" i="37"/>
  <c r="D5" i="36" l="1"/>
  <c r="D6" i="36" s="1"/>
  <c r="D7" i="36" s="1"/>
  <c r="D8" i="36" s="1"/>
  <c r="D9" i="36" s="1"/>
  <c r="D10" i="36" s="1"/>
  <c r="D11" i="36" s="1"/>
  <c r="D12" i="36" s="1"/>
  <c r="D13" i="36" s="1"/>
  <c r="D14" i="36" s="1"/>
  <c r="D15" i="36" s="1"/>
  <c r="D16" i="36" s="1"/>
  <c r="D17" i="36" s="1"/>
  <c r="D18" i="36" s="1"/>
  <c r="D4" i="36"/>
  <c r="D3" i="36"/>
  <c r="C19" i="36"/>
  <c r="D19" i="36" l="1"/>
  <c r="P48" i="12" l="1"/>
  <c r="J49" i="14" l="1"/>
  <c r="D18" i="14"/>
  <c r="L35" i="15"/>
  <c r="D19" i="15"/>
  <c r="L21" i="16"/>
  <c r="D18" i="16"/>
  <c r="L14" i="17"/>
  <c r="L4" i="1" l="1"/>
  <c r="L34" i="15" l="1"/>
  <c r="L13" i="17" l="1"/>
  <c r="D13" i="17"/>
  <c r="F27" i="34" l="1"/>
  <c r="E27" i="34"/>
  <c r="D27" i="34"/>
  <c r="C27" i="34"/>
  <c r="C29" i="34" s="1"/>
  <c r="D32" i="3" l="1"/>
  <c r="C32" i="3"/>
  <c r="D57" i="19" l="1"/>
  <c r="B29" i="16"/>
  <c r="J48" i="14" l="1"/>
  <c r="L20" i="22" l="1"/>
  <c r="L33" i="15" l="1"/>
  <c r="D18" i="15"/>
  <c r="L20" i="16"/>
  <c r="D17" i="16"/>
  <c r="D12" i="17"/>
  <c r="J47" i="14"/>
  <c r="D17" i="14"/>
  <c r="C55" i="14" l="1"/>
  <c r="B55" i="14"/>
  <c r="D55" i="14" s="1"/>
  <c r="C50" i="15"/>
  <c r="B50" i="15"/>
  <c r="D50" i="15" s="1"/>
  <c r="C29" i="16"/>
  <c r="D29" i="16"/>
  <c r="B20" i="17"/>
  <c r="J46" i="14" l="1"/>
  <c r="L31" i="15"/>
  <c r="L32" i="15"/>
  <c r="S17" i="30" l="1"/>
  <c r="S27" i="30" l="1"/>
  <c r="L19" i="16" l="1"/>
  <c r="D16" i="16"/>
  <c r="D17" i="15"/>
  <c r="J45" i="14"/>
  <c r="D16" i="14"/>
  <c r="S30" i="30" l="1"/>
  <c r="L55" i="1"/>
  <c r="L57" i="1"/>
  <c r="S12" i="30" l="1"/>
  <c r="J44" i="14"/>
  <c r="E55" i="19"/>
  <c r="C57" i="19"/>
  <c r="S16" i="30"/>
  <c r="J43" i="14"/>
  <c r="S29" i="30"/>
  <c r="J42" i="14"/>
  <c r="S28" i="30"/>
  <c r="S18" i="30"/>
  <c r="S25" i="30"/>
  <c r="L53" i="1"/>
  <c r="L51" i="1" l="1"/>
  <c r="K21" i="17" l="1"/>
  <c r="J21" i="17"/>
  <c r="L21" i="17" s="1"/>
  <c r="K34" i="16"/>
  <c r="J34" i="16"/>
  <c r="L34" i="16" s="1"/>
  <c r="L48" i="1" l="1"/>
  <c r="K17" i="22" l="1"/>
  <c r="S26" i="30" l="1"/>
  <c r="S23" i="30"/>
  <c r="K16" i="22" l="1"/>
  <c r="K15" i="22"/>
  <c r="K14" i="22"/>
  <c r="K20" i="22" s="1"/>
  <c r="S5" i="30" l="1"/>
  <c r="R4" i="18" l="1"/>
  <c r="R3" i="18"/>
  <c r="E111" i="20"/>
  <c r="F110" i="20"/>
  <c r="F111" i="20" s="1"/>
  <c r="G110" i="20"/>
  <c r="G111" i="20" s="1"/>
  <c r="H110" i="20"/>
  <c r="L46" i="1" l="1"/>
  <c r="S38" i="30" l="1"/>
  <c r="L44" i="1" l="1"/>
  <c r="H13" i="28" l="1"/>
  <c r="H15" i="28"/>
  <c r="H19" i="28"/>
  <c r="H20" i="28"/>
  <c r="D9" i="28"/>
  <c r="L34" i="1" l="1"/>
  <c r="E25" i="28" l="1"/>
  <c r="D25" i="28"/>
  <c r="E124" i="28" l="1"/>
  <c r="S15" i="30" l="1"/>
  <c r="S14" i="30" l="1"/>
  <c r="R5" i="18" l="1"/>
  <c r="S5" i="18" s="1"/>
  <c r="K13" i="22" l="1"/>
  <c r="K12" i="22"/>
  <c r="S11" i="30" l="1"/>
  <c r="S10" i="30"/>
  <c r="S22" i="30"/>
  <c r="S21" i="30"/>
  <c r="S20" i="30"/>
  <c r="S19" i="30"/>
  <c r="S31" i="30"/>
  <c r="S13" i="30"/>
  <c r="S6" i="30" l="1"/>
  <c r="S7" i="30"/>
  <c r="S8" i="30"/>
  <c r="S9" i="30"/>
  <c r="S36" i="30"/>
  <c r="S33" i="30"/>
  <c r="S40" i="30" l="1"/>
  <c r="L36" i="1"/>
  <c r="L42" i="1" l="1"/>
  <c r="L40" i="1"/>
  <c r="L38" i="1"/>
  <c r="S3" i="18" l="1"/>
  <c r="C22" i="27" l="1"/>
  <c r="E22" i="27" s="1"/>
  <c r="F5" i="27" l="1"/>
  <c r="F6" i="27"/>
  <c r="E8" i="27"/>
  <c r="F8" i="27" l="1"/>
  <c r="L32" i="1"/>
  <c r="D5" i="15" l="1"/>
  <c r="D6" i="15" s="1"/>
  <c r="D7" i="15" s="1"/>
  <c r="D8" i="15" s="1"/>
  <c r="D9" i="15" s="1"/>
  <c r="D10" i="15" s="1"/>
  <c r="D11" i="15" s="1"/>
  <c r="D12" i="15" s="1"/>
  <c r="D13" i="15" s="1"/>
  <c r="D14" i="15" s="1"/>
  <c r="D15" i="15" s="1"/>
  <c r="D16" i="15" s="1"/>
  <c r="D4" i="15"/>
  <c r="D3" i="16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F32" i="3" l="1"/>
  <c r="F15" i="18" l="1"/>
  <c r="G15" i="18" s="1"/>
  <c r="F14" i="18"/>
  <c r="G14" i="18" s="1"/>
  <c r="G17" i="18" s="1"/>
  <c r="Q11" i="18"/>
  <c r="Q10" i="18"/>
  <c r="Q9" i="18"/>
  <c r="M9" i="18"/>
  <c r="J9" i="18"/>
  <c r="J8" i="18"/>
  <c r="J11" i="18" s="1"/>
  <c r="R6" i="18"/>
  <c r="S6" i="18" s="1"/>
  <c r="C6" i="18"/>
  <c r="C5" i="18"/>
  <c r="S4" i="18"/>
  <c r="C4" i="18"/>
  <c r="C20" i="17"/>
  <c r="L4" i="17"/>
  <c r="L5" i="17" s="1"/>
  <c r="L6" i="17" s="1"/>
  <c r="L7" i="17" s="1"/>
  <c r="L8" i="17" s="1"/>
  <c r="L9" i="17" s="1"/>
  <c r="L10" i="17" s="1"/>
  <c r="L11" i="17" s="1"/>
  <c r="L12" i="17" s="1"/>
  <c r="D4" i="17"/>
  <c r="D5" i="17" s="1"/>
  <c r="D6" i="17" s="1"/>
  <c r="D7" i="17" s="1"/>
  <c r="D8" i="17" s="1"/>
  <c r="D9" i="17" s="1"/>
  <c r="D10" i="17" s="1"/>
  <c r="D11" i="17" s="1"/>
  <c r="L3" i="17"/>
  <c r="D3" i="17"/>
  <c r="L4" i="16"/>
  <c r="L5" i="16" s="1"/>
  <c r="L6" i="16" s="1"/>
  <c r="L7" i="16" s="1"/>
  <c r="L8" i="16" s="1"/>
  <c r="L9" i="16" s="1"/>
  <c r="L10" i="16" s="1"/>
  <c r="L11" i="16" s="1"/>
  <c r="L12" i="16" s="1"/>
  <c r="L13" i="16" s="1"/>
  <c r="L14" i="16" s="1"/>
  <c r="L15" i="16" s="1"/>
  <c r="L16" i="16" s="1"/>
  <c r="L17" i="16" s="1"/>
  <c r="L18" i="16" s="1"/>
  <c r="E50" i="15"/>
  <c r="K44" i="15"/>
  <c r="J44" i="15"/>
  <c r="L44" i="15" s="1"/>
  <c r="L5" i="15"/>
  <c r="L6" i="15" s="1"/>
  <c r="L7" i="15" s="1"/>
  <c r="L8" i="15" s="1"/>
  <c r="L9" i="15" s="1"/>
  <c r="L10" i="15" s="1"/>
  <c r="L11" i="15" s="1"/>
  <c r="L12" i="15" s="1"/>
  <c r="L13" i="15" s="1"/>
  <c r="L14" i="15" s="1"/>
  <c r="L15" i="15" s="1"/>
  <c r="L16" i="15" s="1"/>
  <c r="L17" i="15" s="1"/>
  <c r="L18" i="15" s="1"/>
  <c r="L19" i="15" s="1"/>
  <c r="L20" i="15" s="1"/>
  <c r="L21" i="15" s="1"/>
  <c r="L22" i="15" s="1"/>
  <c r="L4" i="15"/>
  <c r="I55" i="14"/>
  <c r="H55" i="14"/>
  <c r="E55" i="14"/>
  <c r="J4" i="14"/>
  <c r="J5" i="14" s="1"/>
  <c r="J6" i="14" s="1"/>
  <c r="J7" i="14" s="1"/>
  <c r="J8" i="14" s="1"/>
  <c r="J9" i="14" s="1"/>
  <c r="J10" i="14" s="1"/>
  <c r="J11" i="14" s="1"/>
  <c r="J12" i="14" s="1"/>
  <c r="J13" i="14" s="1"/>
  <c r="J14" i="14" s="1"/>
  <c r="J15" i="14" s="1"/>
  <c r="J16" i="14" s="1"/>
  <c r="J17" i="14" s="1"/>
  <c r="J18" i="14" s="1"/>
  <c r="J19" i="14" s="1"/>
  <c r="J20" i="14" s="1"/>
  <c r="J21" i="14" s="1"/>
  <c r="J22" i="14" s="1"/>
  <c r="J23" i="14" s="1"/>
  <c r="J24" i="14" s="1"/>
  <c r="J25" i="14" s="1"/>
  <c r="J26" i="14" s="1"/>
  <c r="J27" i="14" s="1"/>
  <c r="J28" i="14" s="1"/>
  <c r="J29" i="14" s="1"/>
  <c r="J30" i="14" s="1"/>
  <c r="J31" i="14" s="1"/>
  <c r="J32" i="14" s="1"/>
  <c r="J33" i="14" s="1"/>
  <c r="J34" i="14" s="1"/>
  <c r="J35" i="14" s="1"/>
  <c r="J36" i="14" s="1"/>
  <c r="J37" i="14" s="1"/>
  <c r="J38" i="14" s="1"/>
  <c r="J39" i="14" s="1"/>
  <c r="J40" i="14" s="1"/>
  <c r="J41" i="14" s="1"/>
  <c r="D4" i="14"/>
  <c r="D5" i="14" s="1"/>
  <c r="D6" i="14" s="1"/>
  <c r="D7" i="14" s="1"/>
  <c r="D8" i="14" s="1"/>
  <c r="D9" i="14" s="1"/>
  <c r="D10" i="14" s="1"/>
  <c r="D11" i="14" s="1"/>
  <c r="D12" i="14" s="1"/>
  <c r="D13" i="14" s="1"/>
  <c r="D14" i="14" s="1"/>
  <c r="D15" i="14" s="1"/>
  <c r="E24" i="19"/>
  <c r="E25" i="19" s="1"/>
  <c r="E26" i="19" s="1"/>
  <c r="E27" i="19" s="1"/>
  <c r="E28" i="19" s="1"/>
  <c r="E29" i="19" s="1"/>
  <c r="E30" i="19" s="1"/>
  <c r="E31" i="19" s="1"/>
  <c r="E32" i="19" s="1"/>
  <c r="E33" i="19" s="1"/>
  <c r="E34" i="19" s="1"/>
  <c r="E35" i="19" s="1"/>
  <c r="E36" i="19" s="1"/>
  <c r="E37" i="19" s="1"/>
  <c r="E38" i="19" s="1"/>
  <c r="E39" i="19" s="1"/>
  <c r="E40" i="19" s="1"/>
  <c r="E41" i="19" s="1"/>
  <c r="E42" i="19" s="1"/>
  <c r="E43" i="19" s="1"/>
  <c r="E44" i="19" s="1"/>
  <c r="E45" i="19" s="1"/>
  <c r="E46" i="19" s="1"/>
  <c r="E47" i="19" s="1"/>
  <c r="E48" i="19" s="1"/>
  <c r="E49" i="19" s="1"/>
  <c r="E50" i="19" s="1"/>
  <c r="E51" i="19" s="1"/>
  <c r="E52" i="19" s="1"/>
  <c r="E53" i="19" s="1"/>
  <c r="E54" i="19" s="1"/>
  <c r="E7" i="19"/>
  <c r="E8" i="19" s="1"/>
  <c r="E9" i="19" s="1"/>
  <c r="E10" i="19" s="1"/>
  <c r="E11" i="19" s="1"/>
  <c r="E12" i="19" s="1"/>
  <c r="K48" i="12"/>
  <c r="I48" i="12"/>
  <c r="G48" i="12"/>
  <c r="E48" i="12"/>
  <c r="C48" i="12"/>
  <c r="K11" i="22"/>
  <c r="K10" i="22"/>
  <c r="K9" i="22"/>
  <c r="K8" i="22"/>
  <c r="K7" i="22"/>
  <c r="K6" i="22"/>
  <c r="K4" i="22"/>
  <c r="L30" i="1"/>
  <c r="L27" i="1"/>
  <c r="L23" i="1"/>
  <c r="L21" i="1"/>
  <c r="L19" i="1"/>
  <c r="L17" i="1"/>
  <c r="L15" i="1"/>
  <c r="L12" i="1"/>
  <c r="L10" i="1"/>
  <c r="L8" i="1"/>
  <c r="L6" i="1"/>
  <c r="L67" i="1" l="1"/>
  <c r="C7" i="18"/>
  <c r="L23" i="15"/>
  <c r="L24" i="15" s="1"/>
  <c r="L25" i="15" s="1"/>
  <c r="L26" i="15" s="1"/>
  <c r="L27" i="15" s="1"/>
  <c r="L28" i="15" s="1"/>
  <c r="L29" i="15" s="1"/>
  <c r="L30" i="15" s="1"/>
  <c r="E13" i="19"/>
  <c r="E14" i="19"/>
  <c r="E15" i="19" s="1"/>
  <c r="E16" i="19" s="1"/>
  <c r="E17" i="19" s="1"/>
  <c r="E18" i="19" s="1"/>
  <c r="E19" i="19" s="1"/>
  <c r="E20" i="19" s="1"/>
  <c r="E21" i="19" s="1"/>
  <c r="E22" i="19" s="1"/>
  <c r="J55" i="14"/>
  <c r="D20" i="17"/>
  <c r="E20" i="17" s="1"/>
  <c r="T40" i="30"/>
  <c r="T4" i="18"/>
  <c r="T5" i="18"/>
  <c r="T6" i="18"/>
  <c r="I110" i="20"/>
  <c r="M48" i="12"/>
  <c r="Q12" i="18"/>
  <c r="S7" i="18"/>
  <c r="J48" i="12"/>
  <c r="F48" i="12"/>
  <c r="H48" i="12"/>
  <c r="T3" i="18"/>
  <c r="N48" i="12" l="1"/>
  <c r="T7" i="18"/>
  <c r="E32" i="3"/>
  <c r="G32" i="3"/>
</calcChain>
</file>

<file path=xl/comments1.xml><?xml version="1.0" encoding="utf-8"?>
<comments xmlns="http://schemas.openxmlformats.org/spreadsheetml/2006/main">
  <authors>
    <author>M Anbardaran</author>
  </authors>
  <commentList>
    <comment ref="D40" authorId="0" shapeId="0">
      <text>
        <r>
          <rPr>
            <sz val="9"/>
            <color indexed="81"/>
            <rFont val="Tahoma"/>
            <family val="2"/>
          </rPr>
          <t xml:space="preserve">30درصد 3 ماهه اول 1401 منشا اسکناس 
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20درصد معادل کارمزد 3ماهه اول 1401با منشاء اسکناس</t>
        </r>
      </text>
    </comment>
  </commentList>
</comments>
</file>

<file path=xl/sharedStrings.xml><?xml version="1.0" encoding="utf-8"?>
<sst xmlns="http://schemas.openxmlformats.org/spreadsheetml/2006/main" count="4727" uniqueCount="2572">
  <si>
    <t xml:space="preserve">نام کارگزار </t>
  </si>
  <si>
    <t xml:space="preserve">ملت </t>
  </si>
  <si>
    <t xml:space="preserve">دربانی </t>
  </si>
  <si>
    <t xml:space="preserve">ابراهیمی </t>
  </si>
  <si>
    <t>حیدرزاده</t>
  </si>
  <si>
    <t xml:space="preserve">مجتهدی </t>
  </si>
  <si>
    <t xml:space="preserve">جمع </t>
  </si>
  <si>
    <t xml:space="preserve">نام شرکت </t>
  </si>
  <si>
    <t xml:space="preserve">پالایش نفت لاوان </t>
  </si>
  <si>
    <t xml:space="preserve">ملی پخش فرآورده های نفتی ایران </t>
  </si>
  <si>
    <t xml:space="preserve">توسعه پترو ایران </t>
  </si>
  <si>
    <t xml:space="preserve">تجارت صنعت پتروشیمی خلیج فارس </t>
  </si>
  <si>
    <t>پتروشیمی پردیس</t>
  </si>
  <si>
    <t xml:space="preserve">تعداد حواله صادره </t>
  </si>
  <si>
    <t xml:space="preserve">ملی نفتکش </t>
  </si>
  <si>
    <t xml:space="preserve">پتروشیمی شیراز </t>
  </si>
  <si>
    <t xml:space="preserve">توربوکمپرسور نفت </t>
  </si>
  <si>
    <t xml:space="preserve">فولاد مبارکه اصفهان </t>
  </si>
  <si>
    <t>تجهیزات گاز تامکار</t>
  </si>
  <si>
    <t xml:space="preserve">پتروشیمی بیستون </t>
  </si>
  <si>
    <t xml:space="preserve">کارگزار </t>
  </si>
  <si>
    <t xml:space="preserve">کارمزد درهم </t>
  </si>
  <si>
    <t xml:space="preserve">کارمزد یورو  </t>
  </si>
  <si>
    <t xml:space="preserve">کارمزد  دلار </t>
  </si>
  <si>
    <t xml:space="preserve">صرافی ملت </t>
  </si>
  <si>
    <t xml:space="preserve">حیدرزاده </t>
  </si>
  <si>
    <t xml:space="preserve">معادل یورو </t>
  </si>
  <si>
    <t xml:space="preserve">لیست مشتریان دارای قرارداد </t>
  </si>
  <si>
    <t xml:space="preserve">ردیف </t>
  </si>
  <si>
    <t xml:space="preserve">نام شعبه </t>
  </si>
  <si>
    <t xml:space="preserve">شماره قرارداد </t>
  </si>
  <si>
    <t xml:space="preserve">تاریخ شروع </t>
  </si>
  <si>
    <t>تاریخ خاتمه</t>
  </si>
  <si>
    <t xml:space="preserve">زمان اخذ کارمزد  </t>
  </si>
  <si>
    <t xml:space="preserve">ورود / خروج </t>
  </si>
  <si>
    <t xml:space="preserve">حداکثر زمان </t>
  </si>
  <si>
    <t xml:space="preserve">ملی گاز ایران </t>
  </si>
  <si>
    <t>سرافراز</t>
  </si>
  <si>
    <t xml:space="preserve">98/CNT/1004 </t>
  </si>
  <si>
    <t>98/05/01</t>
  </si>
  <si>
    <t xml:space="preserve">ورود </t>
  </si>
  <si>
    <t xml:space="preserve">نفتیران اینترترید ( نیکو ) </t>
  </si>
  <si>
    <t xml:space="preserve">98/CNT/1002 </t>
  </si>
  <si>
    <t>98/06/03</t>
  </si>
  <si>
    <t>1399/06/03</t>
  </si>
  <si>
    <t xml:space="preserve">30روز  </t>
  </si>
  <si>
    <t xml:space="preserve">98/CNT/1005 </t>
  </si>
  <si>
    <t>98/10/20</t>
  </si>
  <si>
    <t xml:space="preserve">سی روز تقویمی </t>
  </si>
  <si>
    <t xml:space="preserve">ملی پالایش و پخش فرآورده های نفتی ایران </t>
  </si>
  <si>
    <t>98/CNT/1001</t>
  </si>
  <si>
    <t>98/11/01</t>
  </si>
  <si>
    <t xml:space="preserve">خروج </t>
  </si>
  <si>
    <t xml:space="preserve">30روز تقویمی </t>
  </si>
  <si>
    <t xml:space="preserve">پتروشیمی خارک </t>
  </si>
  <si>
    <t>98/CNT/1008</t>
  </si>
  <si>
    <t xml:space="preserve">ملی نفت ایران </t>
  </si>
  <si>
    <t>98/CNT/1003</t>
  </si>
  <si>
    <t>98/11/03</t>
  </si>
  <si>
    <t xml:space="preserve">دوماه </t>
  </si>
  <si>
    <t>98/CNT/1006</t>
  </si>
  <si>
    <t>98/11/10</t>
  </si>
  <si>
    <t xml:space="preserve">15روز تقویمی </t>
  </si>
  <si>
    <t>98/CNT/1013</t>
  </si>
  <si>
    <t>98/CNT/1021</t>
  </si>
  <si>
    <t>98/11/16</t>
  </si>
  <si>
    <t>99/CNT/1007</t>
  </si>
  <si>
    <t>99/CNT/1012</t>
  </si>
  <si>
    <t>99/03/01</t>
  </si>
  <si>
    <t>1400/03/01</t>
  </si>
  <si>
    <t xml:space="preserve">پالایش نفت کرمانشاه </t>
  </si>
  <si>
    <t>کرمانشاه</t>
  </si>
  <si>
    <t>99/CNT/1015</t>
  </si>
  <si>
    <t>99/03/12</t>
  </si>
  <si>
    <t xml:space="preserve">60روز تقویمی  </t>
  </si>
  <si>
    <t>99/CNT/1016</t>
  </si>
  <si>
    <t>سپهبدقرنی</t>
  </si>
  <si>
    <t>98/CNT/1023</t>
  </si>
  <si>
    <t>99/04/01</t>
  </si>
  <si>
    <t>ورود</t>
  </si>
  <si>
    <t>99/CNT/1020</t>
  </si>
  <si>
    <t>99/CNT/1022</t>
  </si>
  <si>
    <t xml:space="preserve">30روزکاری </t>
  </si>
  <si>
    <t>سیمان داراب</t>
  </si>
  <si>
    <t>99/CNT/1030</t>
  </si>
  <si>
    <t>99/05/01</t>
  </si>
  <si>
    <t>1400/05/01</t>
  </si>
  <si>
    <t xml:space="preserve">نفت و گاز سیه فام </t>
  </si>
  <si>
    <t xml:space="preserve">ولیعصر نبش دکتر بهشتی </t>
  </si>
  <si>
    <t>99/CNT/1040</t>
  </si>
  <si>
    <t>شیراز</t>
  </si>
  <si>
    <t>99/05/07</t>
  </si>
  <si>
    <t xml:space="preserve">صنایع سلولزی مارینا سان </t>
  </si>
  <si>
    <t>99/CNT/1024</t>
  </si>
  <si>
    <t>99/05/27</t>
  </si>
  <si>
    <t>1400/05/27</t>
  </si>
  <si>
    <t>اصفهان</t>
  </si>
  <si>
    <t>99/CNT/1034</t>
  </si>
  <si>
    <t xml:space="preserve">دو ماه </t>
  </si>
  <si>
    <t>ذوب آهن اصفهان</t>
  </si>
  <si>
    <t xml:space="preserve">99/CNT/1039 </t>
  </si>
  <si>
    <t xml:space="preserve">نفت ستاره خلیج فارس </t>
  </si>
  <si>
    <t xml:space="preserve">جندی شاپور </t>
  </si>
  <si>
    <t xml:space="preserve">مستقل مرکزی </t>
  </si>
  <si>
    <t xml:space="preserve">99/CNT/1018 </t>
  </si>
  <si>
    <t>99/05/13</t>
  </si>
  <si>
    <t xml:space="preserve">15روز کاری </t>
  </si>
  <si>
    <t xml:space="preserve">پلیمر آریا ساسول </t>
  </si>
  <si>
    <t xml:space="preserve">99/CNT/1037 </t>
  </si>
  <si>
    <t>99/06/17</t>
  </si>
  <si>
    <t xml:space="preserve">نفت بهران </t>
  </si>
  <si>
    <t xml:space="preserve">چدن سازان </t>
  </si>
  <si>
    <t xml:space="preserve">جمع کل </t>
  </si>
  <si>
    <t>سیم و کابل ابهر</t>
  </si>
  <si>
    <t>99/CNT/1044</t>
  </si>
  <si>
    <t>99/07/07</t>
  </si>
  <si>
    <t xml:space="preserve">گرامیان </t>
  </si>
  <si>
    <t xml:space="preserve">پالایش نفت اصفهان </t>
  </si>
  <si>
    <t xml:space="preserve">معادل یورو حواله صادره </t>
  </si>
  <si>
    <t xml:space="preserve">معادل یورو حواله وارده </t>
  </si>
  <si>
    <t xml:space="preserve"> تعداد  وارده </t>
  </si>
  <si>
    <t xml:space="preserve">تعداد صادره </t>
  </si>
  <si>
    <t xml:space="preserve">معافیت کارمزد </t>
  </si>
  <si>
    <t xml:space="preserve">فروش به صرافی ملت / بانک </t>
  </si>
  <si>
    <t>99/CNT/1038</t>
  </si>
  <si>
    <t>میرداماد</t>
  </si>
  <si>
    <t xml:space="preserve">فرآورده های گل یاس لبن </t>
  </si>
  <si>
    <t>صباح گنبد</t>
  </si>
  <si>
    <t>99/CNT/1049</t>
  </si>
  <si>
    <t>99/07/28</t>
  </si>
  <si>
    <t>1400/07/28</t>
  </si>
  <si>
    <t xml:space="preserve">صنایع شیر فجر گنبد </t>
  </si>
  <si>
    <t>99/CNT/1051</t>
  </si>
  <si>
    <t xml:space="preserve">صنایع شیر فجر آساک قوچان </t>
  </si>
  <si>
    <t>99/CNT/1052</t>
  </si>
  <si>
    <t>صباح پودر فجر</t>
  </si>
  <si>
    <t>99/CNT/1050</t>
  </si>
  <si>
    <t xml:space="preserve">فرآورده های لبنی گلستان صباح </t>
  </si>
  <si>
    <t>99/CNT/1048</t>
  </si>
  <si>
    <t xml:space="preserve">اصفهان </t>
  </si>
  <si>
    <t>99/CNT/1029</t>
  </si>
  <si>
    <t>99/08/05</t>
  </si>
  <si>
    <t>جلالی و شرکاء</t>
  </si>
  <si>
    <t xml:space="preserve">حواله وارده و صادره از شروع فعالیت تا پایان سال 1398 </t>
  </si>
  <si>
    <t xml:space="preserve">جلالی </t>
  </si>
  <si>
    <t>99/CNT/1041</t>
  </si>
  <si>
    <t>99/06/31</t>
  </si>
  <si>
    <t xml:space="preserve">بستانکار </t>
  </si>
  <si>
    <t xml:space="preserve">بدهکار </t>
  </si>
  <si>
    <t xml:space="preserve">تاریخ </t>
  </si>
  <si>
    <t>98/10/04</t>
  </si>
  <si>
    <t>99/01/23</t>
  </si>
  <si>
    <t>99/06/19</t>
  </si>
  <si>
    <t>99/07/13</t>
  </si>
  <si>
    <t>99/07/15</t>
  </si>
  <si>
    <t>99/07/16</t>
  </si>
  <si>
    <t>99/07/23</t>
  </si>
  <si>
    <t>99/07/25</t>
  </si>
  <si>
    <t>99/07/26</t>
  </si>
  <si>
    <t xml:space="preserve">مانده </t>
  </si>
  <si>
    <t xml:space="preserve">جمع مبالغ </t>
  </si>
  <si>
    <t xml:space="preserve">شیخ صدوق اصفهان </t>
  </si>
  <si>
    <t>99/CNT/1033</t>
  </si>
  <si>
    <t>99/11/04</t>
  </si>
  <si>
    <t>99/11/05</t>
  </si>
  <si>
    <t>مستقل مرکزی</t>
  </si>
  <si>
    <t>نامه  تمدید</t>
  </si>
  <si>
    <t xml:space="preserve">مدت رسوب </t>
  </si>
  <si>
    <t xml:space="preserve">یکماه از تاریخ واریز وجوه در حسابهای معرفی شده </t>
  </si>
  <si>
    <t xml:space="preserve">کارمزدهای ارزی مشتمل برکارمزدهای ریالی نمی باشد </t>
  </si>
  <si>
    <t xml:space="preserve">پتروشیمی مارون </t>
  </si>
  <si>
    <t>99/CNT/1010</t>
  </si>
  <si>
    <t>99/11/06</t>
  </si>
  <si>
    <t xml:space="preserve"> </t>
  </si>
  <si>
    <t>99/11/27</t>
  </si>
  <si>
    <t>99/11/28</t>
  </si>
  <si>
    <t>99/12/09</t>
  </si>
  <si>
    <t xml:space="preserve">حواله وارده و صادره از ابتدای سال 1399 الی 1399.12.30 </t>
  </si>
  <si>
    <t>00.01.22</t>
  </si>
  <si>
    <t>00.02.01</t>
  </si>
  <si>
    <t>00.02.08</t>
  </si>
  <si>
    <t>00.03.06</t>
  </si>
  <si>
    <t xml:space="preserve">مومنین </t>
  </si>
  <si>
    <t>00.03.18</t>
  </si>
  <si>
    <t>00.03.26</t>
  </si>
  <si>
    <t xml:space="preserve">رسوب یکماه قید شده </t>
  </si>
  <si>
    <t xml:space="preserve">شرکت پالایش نفت تهران </t>
  </si>
  <si>
    <t>1400/CNT/1060</t>
  </si>
  <si>
    <t>1401/03/22</t>
  </si>
  <si>
    <t>15روزتقویمی</t>
  </si>
  <si>
    <t xml:space="preserve">سه ماه از تاریخ واریز </t>
  </si>
  <si>
    <t>صنعت خشکبار و حبوبات کوروش</t>
  </si>
  <si>
    <t xml:space="preserve">بانکداری شرکتی -ظفر </t>
  </si>
  <si>
    <t>1400/CNT/1063</t>
  </si>
  <si>
    <t xml:space="preserve">پالایش نفت تهران </t>
  </si>
  <si>
    <t xml:space="preserve">ایران تابلو </t>
  </si>
  <si>
    <t xml:space="preserve">سه راه طالقانی </t>
  </si>
  <si>
    <t xml:space="preserve">1400/CNT/1061 </t>
  </si>
  <si>
    <t>1401/04/21</t>
  </si>
  <si>
    <t xml:space="preserve">یکماه از تاریخ واریز </t>
  </si>
  <si>
    <t>0.05.17</t>
  </si>
  <si>
    <t>متانول کاوه</t>
  </si>
  <si>
    <t xml:space="preserve">نارنجستان پاسداران </t>
  </si>
  <si>
    <t>99/CNT/1035</t>
  </si>
  <si>
    <t>1400/05/11</t>
  </si>
  <si>
    <t>1401/05/11</t>
  </si>
  <si>
    <t>1400/04/21</t>
  </si>
  <si>
    <t>1400/03/22</t>
  </si>
  <si>
    <t>30روز</t>
  </si>
  <si>
    <t>سنا دام پارس</t>
  </si>
  <si>
    <t>بانکداری شرکتی - ظفر</t>
  </si>
  <si>
    <t>1400/CNT/1064</t>
  </si>
  <si>
    <t>یکماه از تاریخ واریز</t>
  </si>
  <si>
    <t>00.06.04</t>
  </si>
  <si>
    <t>00.05.23</t>
  </si>
  <si>
    <t>00-06-01</t>
  </si>
  <si>
    <t>99/08/27</t>
  </si>
  <si>
    <t xml:space="preserve">به تام روانکار </t>
  </si>
  <si>
    <t>1400/CNT/1065</t>
  </si>
  <si>
    <t xml:space="preserve">هزینه نگهداری ماده 6 بند 6-2 </t>
  </si>
  <si>
    <t>1400/06/30</t>
  </si>
  <si>
    <t>00.07.07</t>
  </si>
  <si>
    <t xml:space="preserve">سال 1398 </t>
  </si>
  <si>
    <t xml:space="preserve">جدول مقایسه ای مجموع حواله های وارده و صادره </t>
  </si>
  <si>
    <t>مهندسی و ساختمانی جهانپارس</t>
  </si>
  <si>
    <t>1400/CNT/1066</t>
  </si>
  <si>
    <t>1400/08/22</t>
  </si>
  <si>
    <t>1401/08/22</t>
  </si>
  <si>
    <t xml:space="preserve">30روزتقویمی </t>
  </si>
  <si>
    <t>دوماه از تاریخ واریز</t>
  </si>
  <si>
    <t xml:space="preserve">صنایع مس </t>
  </si>
  <si>
    <t>00-09-06</t>
  </si>
  <si>
    <t>00-08-19</t>
  </si>
  <si>
    <t xml:space="preserve">ایرانسل </t>
  </si>
  <si>
    <t xml:space="preserve">توضیحات </t>
  </si>
  <si>
    <t xml:space="preserve">عدم امکان واریز بعد از انقضاء قرارداد </t>
  </si>
  <si>
    <t>1401/06/31</t>
  </si>
  <si>
    <t>عدم امکان واریز بعد از انقضاء قرارداد</t>
  </si>
  <si>
    <t>00.09.29</t>
  </si>
  <si>
    <t>00.10.01</t>
  </si>
  <si>
    <t xml:space="preserve">پاکسان </t>
  </si>
  <si>
    <t>1400/CNT/1069</t>
  </si>
  <si>
    <t>1400/10/01</t>
  </si>
  <si>
    <t>1401/10/01</t>
  </si>
  <si>
    <t>1400/CNT/1062</t>
  </si>
  <si>
    <t>ورد</t>
  </si>
  <si>
    <t>فرآورده های قیری هرمزپاسارگاد</t>
  </si>
  <si>
    <t>1400/CNT/1072</t>
  </si>
  <si>
    <t>00.10.12</t>
  </si>
  <si>
    <t xml:space="preserve">پتروشیمی فن آوران </t>
  </si>
  <si>
    <t>مرکزی اهواز</t>
  </si>
  <si>
    <t>1400/CNT/1056</t>
  </si>
  <si>
    <t>1400/10/11</t>
  </si>
  <si>
    <t>3ماه از تاریخ واریز</t>
  </si>
  <si>
    <t>1401.11.01</t>
  </si>
  <si>
    <t>1401/11/01</t>
  </si>
  <si>
    <t>99/CNT/1042</t>
  </si>
  <si>
    <t>1400/12/25</t>
  </si>
  <si>
    <t>1401/12/25</t>
  </si>
  <si>
    <t xml:space="preserve">سه ماه </t>
  </si>
  <si>
    <t>1401/11/06</t>
  </si>
  <si>
    <t>خودبخود تمدید 27645/</t>
  </si>
  <si>
    <t xml:space="preserve">مثنایی </t>
  </si>
  <si>
    <t>مثنایی</t>
  </si>
  <si>
    <t>مولاوردی</t>
  </si>
  <si>
    <t>1402-01-12</t>
  </si>
  <si>
    <t>خودبخود تمدید 1963/م</t>
  </si>
  <si>
    <t xml:space="preserve">پتروشیمی رازی </t>
  </si>
  <si>
    <t>1400/CNT/1075</t>
  </si>
  <si>
    <t>1401/04/17</t>
  </si>
  <si>
    <t>1402-04-17</t>
  </si>
  <si>
    <t>خودبخود تمدید 1772/م</t>
  </si>
  <si>
    <t>ورورد</t>
  </si>
  <si>
    <t>60روز از تاریخ واریز</t>
  </si>
  <si>
    <t>1402/03/12</t>
  </si>
  <si>
    <t>م/1964تمدیدخودبخود</t>
  </si>
  <si>
    <t>01.07.22</t>
  </si>
  <si>
    <t>ردیف</t>
  </si>
  <si>
    <t>اسکان</t>
  </si>
  <si>
    <t xml:space="preserve">ملی مهندسی و ساختمان نفت </t>
  </si>
  <si>
    <t>1401/CNT/1077</t>
  </si>
  <si>
    <t>1401/03/25</t>
  </si>
  <si>
    <t>1402/03/25</t>
  </si>
  <si>
    <t>خودبخودتمدید30606</t>
  </si>
  <si>
    <t xml:space="preserve">2ماه از تاریخ واریز </t>
  </si>
  <si>
    <t>01.04.18</t>
  </si>
  <si>
    <t xml:space="preserve">انرژی امین کسری </t>
  </si>
  <si>
    <t>گلفام</t>
  </si>
  <si>
    <t>1401/CNT/1076</t>
  </si>
  <si>
    <t>1401/04/20</t>
  </si>
  <si>
    <t>1402/04/20</t>
  </si>
  <si>
    <t>خودبخود تمدید3008</t>
  </si>
  <si>
    <t>15رو زکاری</t>
  </si>
  <si>
    <t>45روز از تاریخ واریز</t>
  </si>
  <si>
    <t xml:space="preserve">ادریس محمدی </t>
  </si>
  <si>
    <t>01.04.21</t>
  </si>
  <si>
    <t>1402/04/01</t>
  </si>
  <si>
    <t>31737تمدید خودرکار</t>
  </si>
  <si>
    <t>طبق توافق طرفین قابل تمدید می باشد 31968</t>
  </si>
  <si>
    <t>1402/04/28</t>
  </si>
  <si>
    <t>بهنام صفروند</t>
  </si>
  <si>
    <t xml:space="preserve">گردش حساب نزد شعبه مستقل مرکزی </t>
  </si>
  <si>
    <t xml:space="preserve">جمع کل عملیات ورود و خروج ارز از بدو تاسیس </t>
  </si>
  <si>
    <t>1402/05/11</t>
  </si>
  <si>
    <t>33203خودبخودتمدید</t>
  </si>
  <si>
    <t>1402/05/13</t>
  </si>
  <si>
    <t>33204خودبخود تمدید</t>
  </si>
  <si>
    <t>1401/CNT/1081</t>
  </si>
  <si>
    <t>حافظ دریای آریاHDA</t>
  </si>
  <si>
    <t xml:space="preserve">مرکزی </t>
  </si>
  <si>
    <t>1401/05/30</t>
  </si>
  <si>
    <t>1402/05/30</t>
  </si>
  <si>
    <t>خودبخود تمدید33202</t>
  </si>
  <si>
    <t xml:space="preserve">4613/م </t>
  </si>
  <si>
    <t>مابه التفاوت هزینه مترتب بر کارسازی وجوه بر عهده شعبه مستقل مرکزی می باشد</t>
  </si>
  <si>
    <t>01.06.06</t>
  </si>
  <si>
    <t xml:space="preserve">کشتیرانی جمهوری اسلامی ایران </t>
  </si>
  <si>
    <t>1401/CNT/1073</t>
  </si>
  <si>
    <t>1401/06/09</t>
  </si>
  <si>
    <t>1402/07/09</t>
  </si>
  <si>
    <t>خودبخود تمدید 34005</t>
  </si>
  <si>
    <t xml:space="preserve">جمع کل ورود و خروج از بدو تاسیس </t>
  </si>
  <si>
    <t>34360تمدیدخودکار</t>
  </si>
  <si>
    <t>01.06.21</t>
  </si>
  <si>
    <t>ابطحی</t>
  </si>
  <si>
    <t>پتروشیمی امیر کبیر</t>
  </si>
  <si>
    <t>جیحون</t>
  </si>
  <si>
    <t>1401/CNT/1009</t>
  </si>
  <si>
    <t>1401/06/23</t>
  </si>
  <si>
    <t>1402/06/23</t>
  </si>
  <si>
    <t>خودبخود تمدید 5731</t>
  </si>
  <si>
    <t>تجهیز نیرو پترو کیمیا</t>
  </si>
  <si>
    <t>لاله ملت</t>
  </si>
  <si>
    <t>1401/CNT/1083</t>
  </si>
  <si>
    <t>خودبخود تمدید 35024</t>
  </si>
  <si>
    <t>اتروپارس</t>
  </si>
  <si>
    <t>1400/04/28</t>
  </si>
  <si>
    <t>خودکار تمدید35487</t>
  </si>
  <si>
    <t>1402/05/27</t>
  </si>
  <si>
    <t>خودکار تمدید 35484</t>
  </si>
  <si>
    <t>پترو نیرو صبا</t>
  </si>
  <si>
    <t>1401/CNT/1086</t>
  </si>
  <si>
    <t>1401/06/27</t>
  </si>
  <si>
    <t>1402/06/27</t>
  </si>
  <si>
    <t>خودبخود تمدید6107/م</t>
  </si>
  <si>
    <t>لواسانی</t>
  </si>
  <si>
    <t>بدلیل عدم ایفای تعهدات گذشته قرارداد تمدید نمی گردد36729</t>
  </si>
  <si>
    <t>بدلیل عدم پاسخگویی هلیدینگ قرارد تمدید نخواهد شد 36729</t>
  </si>
  <si>
    <t>بدلیل تغییر هیات مدیره تمایلی به تمدید نمی باشد 36729</t>
  </si>
  <si>
    <t>تمدید قرارداد مشخص نیست 36729</t>
  </si>
  <si>
    <t>01.07.27</t>
  </si>
  <si>
    <t>حمل کاری</t>
  </si>
  <si>
    <t>۳۰درصد ابتدای ۹۹ تا پایان آذر منشا ارمنستان ۹۹</t>
  </si>
  <si>
    <t>۳۰درصد ابتدای دیماه ۹۹ تا پایان ۹۹ با منشاEIH</t>
  </si>
  <si>
    <t>30درصد اول ۱۴۰۰ پس کسر کارمزد یک در هزار نفت و ۵۰درصد کنگان با منشاEIH</t>
  </si>
  <si>
    <t xml:space="preserve">30درصد سه ماهه دوم ۱۴۰۰ پس از کسر کارمزد ۵۰ درصد صبای کنگان با منشاء اسکناس </t>
  </si>
  <si>
    <t>۳۰درصد ۳ ماهه سوم ۱۴۰۰ با منشاء EIH</t>
  </si>
  <si>
    <t>20درصد سه ماهه دوم ۱۴۰۱ با منشاء EIH</t>
  </si>
  <si>
    <t>30درصد ۳ ماهه چهارم ۱۴۰0 با منشاءEIH</t>
  </si>
  <si>
    <t>20درصد سه ماهه اول 1401با منشاءEIH</t>
  </si>
  <si>
    <t>1402/07/07</t>
  </si>
  <si>
    <t>37332تمدید خودکار</t>
  </si>
  <si>
    <t>مس باهنر</t>
  </si>
  <si>
    <t>ظفر</t>
  </si>
  <si>
    <t>1401/CNT/1079</t>
  </si>
  <si>
    <t>1401/07/30</t>
  </si>
  <si>
    <t>1402/07/30</t>
  </si>
  <si>
    <t>خود بخود تمدید37333</t>
  </si>
  <si>
    <t>معدنی املاح ایران</t>
  </si>
  <si>
    <t>1401/CNYT/1084</t>
  </si>
  <si>
    <t>خودبخود تمدید37334</t>
  </si>
  <si>
    <t xml:space="preserve">پترو پالایش کنگان </t>
  </si>
  <si>
    <t>1401/CNT/1078</t>
  </si>
  <si>
    <t>1401/08/08</t>
  </si>
  <si>
    <t>1402/08/08</t>
  </si>
  <si>
    <t>خودبخود تمدید37950</t>
  </si>
  <si>
    <t>1402/06/30</t>
  </si>
  <si>
    <t>تمدید خودکار 37949</t>
  </si>
  <si>
    <t>1402/06/31</t>
  </si>
  <si>
    <t>تمدید خودکار 37951</t>
  </si>
  <si>
    <t>پتروشیمی لاله</t>
  </si>
  <si>
    <t>مرکزی</t>
  </si>
  <si>
    <t>1401/CNT/1045</t>
  </si>
  <si>
    <t>1401/08/05</t>
  </si>
  <si>
    <t>قاسمی راد</t>
  </si>
  <si>
    <t>اتمام قرارداد40236</t>
  </si>
  <si>
    <t>سازنده توربوکمپرسور</t>
  </si>
  <si>
    <t>1401/CNT/1092</t>
  </si>
  <si>
    <t>1401/09/08</t>
  </si>
  <si>
    <t>مدت زمان اعلام وصول</t>
  </si>
  <si>
    <t>یکماه از تاریخ وارز</t>
  </si>
  <si>
    <t>1402/09/09</t>
  </si>
  <si>
    <t>خودبخود تمدید40421</t>
  </si>
  <si>
    <t xml:space="preserve">دو ماه از تا یخ واریز </t>
  </si>
  <si>
    <t xml:space="preserve">15روز تقویمی  </t>
  </si>
  <si>
    <t>دو ماه</t>
  </si>
  <si>
    <t xml:space="preserve">15روز </t>
  </si>
  <si>
    <t>14012-03-12</t>
  </si>
  <si>
    <t>41154تمدید خودبخود</t>
  </si>
  <si>
    <t>1402/08-27</t>
  </si>
  <si>
    <t>41155خودبخود تمدید</t>
  </si>
  <si>
    <t>پیمان اصغری</t>
  </si>
  <si>
    <t>حسینی پارسا قشم</t>
  </si>
  <si>
    <t>محمودی</t>
  </si>
  <si>
    <t>حسینی پارسا</t>
  </si>
  <si>
    <t>حسین آقا یاری</t>
  </si>
  <si>
    <t>مژگان انصاری</t>
  </si>
  <si>
    <t>حسین آقایاری</t>
  </si>
  <si>
    <t>نجف زاده</t>
  </si>
  <si>
    <t xml:space="preserve">نجف زاده </t>
  </si>
  <si>
    <t>01.09.22</t>
  </si>
  <si>
    <t>20درصد سه ماهه سوم ۱۴۰۱ با منشاء EIH</t>
  </si>
  <si>
    <t>یوان</t>
  </si>
  <si>
    <t xml:space="preserve">آهن فولاد ارفع </t>
  </si>
  <si>
    <t>1401/CNT/1094</t>
  </si>
  <si>
    <t>1401/09/30</t>
  </si>
  <si>
    <t>1402/09/30</t>
  </si>
  <si>
    <t>خودبخود تمدید43464</t>
  </si>
  <si>
    <t>15روز تقویمی</t>
  </si>
  <si>
    <t xml:space="preserve">نفت پارس </t>
  </si>
  <si>
    <t>1402/CNT/1080</t>
  </si>
  <si>
    <t>خود بخود تمدید 43570</t>
  </si>
  <si>
    <t>صبا فولاد خلیج فارس</t>
  </si>
  <si>
    <t>1401/CNT/1091</t>
  </si>
  <si>
    <t>1401/10/13</t>
  </si>
  <si>
    <t>1402/10/13</t>
  </si>
  <si>
    <t>خودبخود تمدید44953</t>
  </si>
  <si>
    <t>چادر ملو</t>
  </si>
  <si>
    <t>1401/CNT/1093</t>
  </si>
  <si>
    <t>خود بخود تمدید44955</t>
  </si>
  <si>
    <t>انصاری</t>
  </si>
  <si>
    <t xml:space="preserve">انصاری </t>
  </si>
  <si>
    <t>تمدید خودکار 5622</t>
  </si>
  <si>
    <t>1402/10/11</t>
  </si>
  <si>
    <t>کشتیرانی والفجر</t>
  </si>
  <si>
    <t>1401/CNT/1096</t>
  </si>
  <si>
    <t>1402/12/06</t>
  </si>
  <si>
    <t>خودبخود تمدید 47209</t>
  </si>
  <si>
    <t xml:space="preserve">تجهیزات توربوکمپرسور </t>
  </si>
  <si>
    <t>1401/CNT/1100</t>
  </si>
  <si>
    <t>1401/11/11</t>
  </si>
  <si>
    <t>1402/11/11</t>
  </si>
  <si>
    <t>خودبخود تمدید 47926</t>
  </si>
  <si>
    <t>حمید رضا تقوی</t>
  </si>
  <si>
    <t xml:space="preserve">حمید رضا تقوی </t>
  </si>
  <si>
    <t>توربین های صنعتی غدیر یزد</t>
  </si>
  <si>
    <t>1401/CNT/1103</t>
  </si>
  <si>
    <t>1401-11-30</t>
  </si>
  <si>
    <t>1402-11-30</t>
  </si>
  <si>
    <t xml:space="preserve">خودبخود تمدید </t>
  </si>
  <si>
    <t>1ماه از تاریخ واریز</t>
  </si>
  <si>
    <t>نفت ایرانول</t>
  </si>
  <si>
    <t>1401/CNT/1036</t>
  </si>
  <si>
    <t>1401-12-13</t>
  </si>
  <si>
    <t>1402-12-13</t>
  </si>
  <si>
    <t>خود بخود تمدید15050</t>
  </si>
  <si>
    <t xml:space="preserve">20روز تقویمی </t>
  </si>
  <si>
    <t>پتروشیمی تبریز</t>
  </si>
  <si>
    <t>تبریز</t>
  </si>
  <si>
    <t>1401/CNT/1025</t>
  </si>
  <si>
    <t>1402/01/19</t>
  </si>
  <si>
    <t>1403/01/19</t>
  </si>
  <si>
    <t>خودبخود تمدید 56822</t>
  </si>
  <si>
    <t xml:space="preserve">۱ماه از تاریخ واریز </t>
  </si>
  <si>
    <t xml:space="preserve">نرخ کارمزد ۴درهم و یورو و دلار ۵/۵ درهزار </t>
  </si>
  <si>
    <t>سهند فلات تبریز</t>
  </si>
  <si>
    <t>1401/CNT/1106</t>
  </si>
  <si>
    <t>خود بخود تمدید 56820</t>
  </si>
  <si>
    <t xml:space="preserve">آلومنیوم المهدی </t>
  </si>
  <si>
    <t>مصلی بندرعباس</t>
  </si>
  <si>
    <t>1401/CNT/1087</t>
  </si>
  <si>
    <t>خود بخود تمدید 56819</t>
  </si>
  <si>
    <t>نرخ کارمزد ۴درهزار یورو و دلار ۶درهزار</t>
  </si>
  <si>
    <t>ایلام</t>
  </si>
  <si>
    <t>1401/CNT/1105</t>
  </si>
  <si>
    <t>خود بخود تمدید56816</t>
  </si>
  <si>
    <t>1402/01/17</t>
  </si>
  <si>
    <t>فولاد هرمزگان جنوب</t>
  </si>
  <si>
    <t>1401/CNT/1095</t>
  </si>
  <si>
    <t>1402/02/05</t>
  </si>
  <si>
    <t>1403/02/05</t>
  </si>
  <si>
    <t>خود بخود تمدید58541</t>
  </si>
  <si>
    <t xml:space="preserve">۱۵روز تقویمی </t>
  </si>
  <si>
    <t xml:space="preserve">۶۰ روز </t>
  </si>
  <si>
    <t>02.01.30</t>
  </si>
  <si>
    <t>20درصد سه ماهه چهارم 1401 با منشاء EIH</t>
  </si>
  <si>
    <t>سفیران پیام دریا</t>
  </si>
  <si>
    <t>1401/CNT/1088</t>
  </si>
  <si>
    <t>1401/12/24</t>
  </si>
  <si>
    <t>14022/12/24</t>
  </si>
  <si>
    <t>خودبخود تمدید59799</t>
  </si>
  <si>
    <t xml:space="preserve">ریخته گری </t>
  </si>
  <si>
    <t>شاهرود</t>
  </si>
  <si>
    <t>1401/CNT/1108</t>
  </si>
  <si>
    <t>1402/02/24</t>
  </si>
  <si>
    <t>1403/02/24</t>
  </si>
  <si>
    <t>خودبخود تمدید61734</t>
  </si>
  <si>
    <t xml:space="preserve">کشتیرانی دریای خزر </t>
  </si>
  <si>
    <t>غازیان بندر انزلی</t>
  </si>
  <si>
    <t>1401/CNT/1110</t>
  </si>
  <si>
    <t>1402/03/08</t>
  </si>
  <si>
    <t>1403/03/08</t>
  </si>
  <si>
    <t>خودبخود تمدید 64038</t>
  </si>
  <si>
    <t xml:space="preserve">پترو صنعت رادمهر کرمانشاه </t>
  </si>
  <si>
    <t>1401/CNT/1107</t>
  </si>
  <si>
    <t>1402/03/22</t>
  </si>
  <si>
    <t>1403/03/22</t>
  </si>
  <si>
    <t>خودبخود تمدید 9654</t>
  </si>
  <si>
    <t>راهبر ترابر انرژی</t>
  </si>
  <si>
    <t>1401/CNT/1109</t>
  </si>
  <si>
    <t>خودبخود تمدید 65755</t>
  </si>
  <si>
    <t>02.03.23</t>
  </si>
  <si>
    <t>بستانکار</t>
  </si>
  <si>
    <t>بدهکار</t>
  </si>
  <si>
    <t>1401/09/20</t>
  </si>
  <si>
    <t>1401/09/21</t>
  </si>
  <si>
    <t>تاریخ</t>
  </si>
  <si>
    <t xml:space="preserve">شرح </t>
  </si>
  <si>
    <t>1401/04/06</t>
  </si>
  <si>
    <t>وثیقه نقدی مثنایی</t>
  </si>
  <si>
    <t>1401/09/24</t>
  </si>
  <si>
    <t>انتقال از بین الملل 11304</t>
  </si>
  <si>
    <t>انتقال درآمد شرکت 41439</t>
  </si>
  <si>
    <t>درخواست تبدیل به ریال 41440</t>
  </si>
  <si>
    <t>1401/09/28</t>
  </si>
  <si>
    <t>انتقال به ملی دبی 11638</t>
  </si>
  <si>
    <t>1401/10/05</t>
  </si>
  <si>
    <t>انتقال از بین الملل 12158</t>
  </si>
  <si>
    <t>انتقال به ملی دبی12153</t>
  </si>
  <si>
    <t>1401/10/14</t>
  </si>
  <si>
    <t>انتقال از بین الملل 12999</t>
  </si>
  <si>
    <t>1401/10/26</t>
  </si>
  <si>
    <t>انتقال از بین الملل 14056</t>
  </si>
  <si>
    <t>انتقال به ملی دبی 14056</t>
  </si>
  <si>
    <t>1401/12/10</t>
  </si>
  <si>
    <t>وثیقه نقدی تقوی</t>
  </si>
  <si>
    <t>انتقال درآمد شرکت 56040</t>
  </si>
  <si>
    <t xml:space="preserve">مهندسی ایتوک ایران </t>
  </si>
  <si>
    <t xml:space="preserve">ونک </t>
  </si>
  <si>
    <t>1402/CNT/1112</t>
  </si>
  <si>
    <t>1402/04/10</t>
  </si>
  <si>
    <t>1403/04/10</t>
  </si>
  <si>
    <t>خودبخود تمدید 68188</t>
  </si>
  <si>
    <t>1402/04/13</t>
  </si>
  <si>
    <t>1402/04/18</t>
  </si>
  <si>
    <t>1402/01/20</t>
  </si>
  <si>
    <t>تبدیل به ریال</t>
  </si>
  <si>
    <t xml:space="preserve">تبدیل به ریال </t>
  </si>
  <si>
    <t>1402/04/19</t>
  </si>
  <si>
    <t>انتقال درآمد شرکت 69216</t>
  </si>
  <si>
    <t>1402/04/21</t>
  </si>
  <si>
    <t>درهم NOSTRO (کارمزد)</t>
  </si>
  <si>
    <t>دلار NOSTRO (کارمزد)</t>
  </si>
  <si>
    <t>یورو NOSTRO (کارمزد)</t>
  </si>
  <si>
    <t>یوان  NOSTRO (کارمزد)</t>
  </si>
  <si>
    <t xml:space="preserve">گردش حساب  NOSTRO درهم امارت </t>
  </si>
  <si>
    <t>1402/05/31</t>
  </si>
  <si>
    <t xml:space="preserve">دریافت اسکناس </t>
  </si>
  <si>
    <t>گروه صنعتی بارز</t>
  </si>
  <si>
    <t>1402/06/05</t>
  </si>
  <si>
    <t>1403/06/05</t>
  </si>
  <si>
    <t>خودبخود تمدید 21027</t>
  </si>
  <si>
    <t xml:space="preserve">نرخ کارمزد 4 درهزار دلار و یورو 6 در هزار </t>
  </si>
  <si>
    <t>1402/CNT/1114</t>
  </si>
  <si>
    <t xml:space="preserve">هفت تیر </t>
  </si>
  <si>
    <t xml:space="preserve">نرخ 3/5درهم دلار و یورو چین 4 درهزار </t>
  </si>
  <si>
    <t>1402/06/12</t>
  </si>
  <si>
    <t>تبدیل به درهم PHOENIX STAR</t>
  </si>
  <si>
    <t>سفیران دریای فردا</t>
  </si>
  <si>
    <t>140/CNT/1119</t>
  </si>
  <si>
    <t>1402/06/18</t>
  </si>
  <si>
    <t>1403/06/18</t>
  </si>
  <si>
    <t>1402/06/20</t>
  </si>
  <si>
    <t>نفت جی هرمز</t>
  </si>
  <si>
    <t>1402/CNT/1123</t>
  </si>
  <si>
    <t>1402/07/22</t>
  </si>
  <si>
    <t>1403/07/22</t>
  </si>
  <si>
    <t>خودبخود تمدید</t>
  </si>
  <si>
    <t>02.07.26</t>
  </si>
  <si>
    <t>20درصد شش ماهه اول 1402 با منشاء EIH</t>
  </si>
  <si>
    <t>بیمه کوثر</t>
  </si>
  <si>
    <t>142/CNT/1117</t>
  </si>
  <si>
    <t>1402/07/29</t>
  </si>
  <si>
    <t>1403/07/29</t>
  </si>
  <si>
    <t>خود بخود تمدید ش 84038</t>
  </si>
  <si>
    <t>استاد مطهری</t>
  </si>
  <si>
    <t>نرخ کارمزد درهم 3.5 درهزار - دلار و یورو 4/5</t>
  </si>
  <si>
    <t>1403/06/17</t>
  </si>
  <si>
    <t>سیس تجارت کارمانیا</t>
  </si>
  <si>
    <t xml:space="preserve">کرمان </t>
  </si>
  <si>
    <t>1402/CNT/1120</t>
  </si>
  <si>
    <t>1403/07/30</t>
  </si>
  <si>
    <t>خودبخود تمدید ش 84223</t>
  </si>
  <si>
    <t>دلار و یورو 6 درهزار درهم 4 درهزار اروپا1</t>
  </si>
  <si>
    <t xml:space="preserve">گردش حساب  NOSTRO دلار </t>
  </si>
  <si>
    <t>1402-08-02</t>
  </si>
  <si>
    <t xml:space="preserve">پیش دریافت از معنوی </t>
  </si>
  <si>
    <t>گردش حساب  NOSTRO یورو</t>
  </si>
  <si>
    <t>1402/08/03</t>
  </si>
  <si>
    <t>پیش دریافت از معنوی</t>
  </si>
  <si>
    <t>انتقال کارمزد</t>
  </si>
  <si>
    <t xml:space="preserve">انتقال کارمزد </t>
  </si>
  <si>
    <t>تبدیل به درهم و انتقال به فونیکس</t>
  </si>
  <si>
    <t>1402/08/04</t>
  </si>
  <si>
    <t>1402-08-08</t>
  </si>
  <si>
    <t>قسمت دوم نفت ستاره تسویه تعهد</t>
  </si>
  <si>
    <t>قسمت اول نفت ستاره تسویه تعهد</t>
  </si>
  <si>
    <t xml:space="preserve">معنوی </t>
  </si>
  <si>
    <t xml:space="preserve">مبلغ </t>
  </si>
  <si>
    <t>نوع ارز</t>
  </si>
  <si>
    <t xml:space="preserve">دلار </t>
  </si>
  <si>
    <t>یورو</t>
  </si>
  <si>
    <t xml:space="preserve">درهم امارات </t>
  </si>
  <si>
    <t xml:space="preserve">یوان </t>
  </si>
  <si>
    <t xml:space="preserve">مانده به یورو </t>
  </si>
  <si>
    <t xml:space="preserve">جمع گردش حساب </t>
  </si>
  <si>
    <t xml:space="preserve">مانده نزد کارگزار </t>
  </si>
  <si>
    <t>تعداد حواله وارده</t>
  </si>
  <si>
    <t xml:space="preserve">وثائق اخذ شده از کارگزاران </t>
  </si>
  <si>
    <t>02.08.15</t>
  </si>
  <si>
    <t>بید بلند</t>
  </si>
  <si>
    <t>1402/CNT/1122</t>
  </si>
  <si>
    <t>1402/08/29</t>
  </si>
  <si>
    <t>1403/08/29</t>
  </si>
  <si>
    <t xml:space="preserve">خود بخود تمدید </t>
  </si>
  <si>
    <t xml:space="preserve">درهم 4 درهزار یورو و دلار 5 درهزار </t>
  </si>
  <si>
    <t>02.09.06</t>
  </si>
  <si>
    <t xml:space="preserve">منشاء اسکناس </t>
  </si>
  <si>
    <t>قرارداد</t>
  </si>
  <si>
    <t xml:space="preserve">وجوه در راه </t>
  </si>
  <si>
    <t xml:space="preserve">کارسازی در دست اقدام کارگزار   </t>
  </si>
  <si>
    <t xml:space="preserve">حد کارگزار </t>
  </si>
  <si>
    <t xml:space="preserve">چک (ارقام به میلیارد ریال )  </t>
  </si>
  <si>
    <t xml:space="preserve">سندرهنی معادل یورو </t>
  </si>
  <si>
    <t>وجه نقد</t>
  </si>
  <si>
    <t xml:space="preserve">عودت وثائق ( قطع همکاری ) </t>
  </si>
  <si>
    <r>
      <t>مانده کارگزار</t>
    </r>
    <r>
      <rPr>
        <b/>
        <sz val="16"/>
        <color rgb="FFFF0000"/>
        <rFont val="Calibri"/>
        <family val="2"/>
        <scheme val="minor"/>
      </rPr>
      <t xml:space="preserve"> پ</t>
    </r>
    <r>
      <rPr>
        <b/>
        <u val="singleAccounting"/>
        <sz val="16"/>
        <color rgb="FFFF0000"/>
        <rFont val="Calibri"/>
        <family val="2"/>
        <scheme val="minor"/>
      </rPr>
      <t>س از کسر</t>
    </r>
    <r>
      <rPr>
        <b/>
        <sz val="16"/>
        <color rgb="FFFF0000"/>
        <rFont val="Calibri"/>
        <family val="2"/>
        <scheme val="minor"/>
      </rPr>
      <t xml:space="preserve"> وجوه در راه </t>
    </r>
  </si>
  <si>
    <t xml:space="preserve">اسکان </t>
  </si>
  <si>
    <t>توسعه تجارت راهبر ترابر</t>
  </si>
  <si>
    <t>1402/CNT/1125</t>
  </si>
  <si>
    <t>1402/09/18</t>
  </si>
  <si>
    <t>1403/09/18</t>
  </si>
  <si>
    <t>خود بخود تمدید 35014</t>
  </si>
  <si>
    <t xml:space="preserve">لوید آلمان کیش </t>
  </si>
  <si>
    <t xml:space="preserve">دکتر بهشتی </t>
  </si>
  <si>
    <t>1402/CNT/1127</t>
  </si>
  <si>
    <t>1402/09/25</t>
  </si>
  <si>
    <t>1403/09/25</t>
  </si>
  <si>
    <t>خود بخود تمدید 35855</t>
  </si>
  <si>
    <t>غلتک سازان سپاهان</t>
  </si>
  <si>
    <t>چهار باغ بالا اصفهان</t>
  </si>
  <si>
    <t>1402/CNT/1126</t>
  </si>
  <si>
    <t>1402/09/29</t>
  </si>
  <si>
    <t>1403/09/29</t>
  </si>
  <si>
    <t>1402/10/04</t>
  </si>
  <si>
    <t>1402/CNT/1128</t>
  </si>
  <si>
    <t>1402/10/06</t>
  </si>
  <si>
    <t>1403/10/06</t>
  </si>
  <si>
    <t>خود بخود تمدید</t>
  </si>
  <si>
    <t>1402/10/09</t>
  </si>
  <si>
    <t>1402-10-04</t>
  </si>
  <si>
    <t xml:space="preserve">سهم شرکت بابت کارمزد کارسازی حواله ملت </t>
  </si>
  <si>
    <t xml:space="preserve">20%سهم سه ماهه سوم سال 1402 </t>
  </si>
  <si>
    <t>1402-10-11</t>
  </si>
  <si>
    <t>1402/10/12</t>
  </si>
  <si>
    <t>02.10.10</t>
  </si>
  <si>
    <t>خودبخود تمدید الحاقیه 3</t>
  </si>
  <si>
    <t>1402-10/12</t>
  </si>
  <si>
    <t>1402-10-12</t>
  </si>
  <si>
    <t>سهم شرکت بابت کارمزد کارسازی حواله ملت 94521</t>
  </si>
  <si>
    <t>1402-10-20</t>
  </si>
  <si>
    <t xml:space="preserve">سهم شرکت بابت کارمزد کارسازی حواله </t>
  </si>
  <si>
    <t>1402-10-26</t>
  </si>
  <si>
    <t>1402-11-01</t>
  </si>
  <si>
    <t>سهم شرکت بابت کارمزد 98284</t>
  </si>
  <si>
    <t>1402/11/04</t>
  </si>
  <si>
    <t>برگشت پیش دریافت از معنوی</t>
  </si>
  <si>
    <t>1402-11-07</t>
  </si>
  <si>
    <t>سهم شرکت بابت کارمزد 98093</t>
  </si>
  <si>
    <t>1402-11-08</t>
  </si>
  <si>
    <t>سهم شرکت بابت کارمزد 99269</t>
  </si>
  <si>
    <t>o1</t>
  </si>
  <si>
    <t>شعبه مرکزی</t>
  </si>
  <si>
    <t>1402/CNT/1129</t>
  </si>
  <si>
    <t>14023/11/11</t>
  </si>
  <si>
    <t>خودبخود تمدید 99406</t>
  </si>
  <si>
    <t xml:space="preserve">دوماه از تاریخ واریز </t>
  </si>
  <si>
    <t>1402-11-23</t>
  </si>
  <si>
    <t>انتقال به tsack 100411</t>
  </si>
  <si>
    <t>انتقال به بانک مرکزی - ملی دبی</t>
  </si>
  <si>
    <t>1402-11-18</t>
  </si>
  <si>
    <t>سهم شرکت بابت کارمزد 99786</t>
  </si>
  <si>
    <t>سهم شرکت بابت کارمزد 100089</t>
  </si>
  <si>
    <t>1402/10/29</t>
  </si>
  <si>
    <t>1402/11/29</t>
  </si>
  <si>
    <t>1402-11-29</t>
  </si>
  <si>
    <t>سهم شرکت بابت کارمزد 101038</t>
  </si>
  <si>
    <t xml:space="preserve">فونیکس </t>
  </si>
  <si>
    <t xml:space="preserve">مینا فشکی </t>
  </si>
  <si>
    <t xml:space="preserve">پتروشیمی زاگرس </t>
  </si>
  <si>
    <t>1402/CNT/1124</t>
  </si>
  <si>
    <t>1402/11/28</t>
  </si>
  <si>
    <t>1403/11/28</t>
  </si>
  <si>
    <t>خودبخود 44252</t>
  </si>
  <si>
    <t xml:space="preserve">12روز تقویمی </t>
  </si>
  <si>
    <t>درهم4+کارمزد مازاد 6+دلار/یورو5 نقداستعلام</t>
  </si>
  <si>
    <t>انتقال کارمزد + تبدیل به ریال</t>
  </si>
  <si>
    <t>یزد</t>
  </si>
  <si>
    <t xml:space="preserve">20%زیان نفت ستاره </t>
  </si>
  <si>
    <t>1402-12-08</t>
  </si>
  <si>
    <t xml:space="preserve">برگشت از کارمزد بابت شارژ تنخواه فونیکس </t>
  </si>
  <si>
    <t>سهم شرکت بابت کارمزد 102606</t>
  </si>
  <si>
    <t>1402-12-01</t>
  </si>
  <si>
    <t>سهم شرکت بابت کارمزد 101555</t>
  </si>
  <si>
    <t xml:space="preserve">تنخواه فونیکس مرحله سوم </t>
  </si>
  <si>
    <t xml:space="preserve">تنخواه فونیکس مرحله دوم </t>
  </si>
  <si>
    <t xml:space="preserve">تنخواه فونیکس مرحله اول </t>
  </si>
  <si>
    <t>تحویل اسکناس</t>
  </si>
  <si>
    <t>معادل یورو تبدیل به ریا ل</t>
  </si>
  <si>
    <t xml:space="preserve">معادل یورو برگشت از کارمزد </t>
  </si>
  <si>
    <t>مجموع  کسر شده به تفکیک ارز</t>
  </si>
  <si>
    <t xml:space="preserve">مانده درآمد معادل یورو </t>
  </si>
  <si>
    <t xml:space="preserve">معادل کل یور کسر شده </t>
  </si>
  <si>
    <t>1402-12-15</t>
  </si>
  <si>
    <t>سهم شرکت بابت کارمزد 103569</t>
  </si>
  <si>
    <t>1402-12-17</t>
  </si>
  <si>
    <t>سهم شرکت بابت کارمزد 10414</t>
  </si>
  <si>
    <t>1402/12/24</t>
  </si>
  <si>
    <t xml:space="preserve">وثیقه نقدی مثنایی </t>
  </si>
  <si>
    <t>1402-12-22</t>
  </si>
  <si>
    <t>سهم شرکت بابت کارمزد 104872</t>
  </si>
  <si>
    <t>1402-12-27</t>
  </si>
  <si>
    <t>سهم شرکت بابت کارمزد 105562</t>
  </si>
  <si>
    <t>سهم شرکت بابت کارمزد 105676</t>
  </si>
  <si>
    <t>سهم شرکت بابت کارمزد 105453</t>
  </si>
  <si>
    <t>سهم شرکت بابت کارمزد 105908</t>
  </si>
  <si>
    <t xml:space="preserve">شرکت تهویه </t>
  </si>
  <si>
    <t>1402/CNT/1131</t>
  </si>
  <si>
    <t>1402/12/22</t>
  </si>
  <si>
    <t>1403/12/22</t>
  </si>
  <si>
    <t>خودبخود 47965</t>
  </si>
  <si>
    <t>14روز از تاریخ واریز</t>
  </si>
  <si>
    <t>1403/10/11</t>
  </si>
  <si>
    <t xml:space="preserve">107966تمدید + تاریخ رسوب </t>
  </si>
  <si>
    <t xml:space="preserve">جمع کل وارده و صادره از ابتدای 1403 </t>
  </si>
  <si>
    <t>1403/01/15</t>
  </si>
  <si>
    <t>سهم شرکت بابت کارمزد  107870</t>
  </si>
  <si>
    <t>سهم شرکت بابت کارمزد 108067</t>
  </si>
  <si>
    <t xml:space="preserve">تعداد کل </t>
  </si>
  <si>
    <t>تعداد</t>
  </si>
  <si>
    <t>مبلغ به یورو</t>
  </si>
  <si>
    <t xml:space="preserve">مبلغ به یورو </t>
  </si>
  <si>
    <t>1403/01/28</t>
  </si>
  <si>
    <t>سهم کارمزد سه ماهه چهارم 108256</t>
  </si>
  <si>
    <t>برگشت از کارمزد(حدودا")</t>
  </si>
  <si>
    <t>1403/02/02</t>
  </si>
  <si>
    <t>سهم کارمزد بابت 109206</t>
  </si>
  <si>
    <t>سهم کارمزد بابت 109432</t>
  </si>
  <si>
    <t>1403/02/01</t>
  </si>
  <si>
    <t>سهم کارمزد بابت خرید تجارت 109843</t>
  </si>
  <si>
    <t xml:space="preserve">تاریخ انعقاد قرارداد </t>
  </si>
  <si>
    <t>1398/05/19</t>
  </si>
  <si>
    <t>1398/12/08</t>
  </si>
  <si>
    <t>1399/01/25</t>
  </si>
  <si>
    <t>1399/01/24</t>
  </si>
  <si>
    <t>1398/12/04</t>
  </si>
  <si>
    <t>1399/08/03</t>
  </si>
  <si>
    <t>1400/03/09</t>
  </si>
  <si>
    <t>1399/09/07</t>
  </si>
  <si>
    <t>1400/06/15</t>
  </si>
  <si>
    <t>1401/04/04</t>
  </si>
  <si>
    <t>1401/05/13</t>
  </si>
  <si>
    <t>1401/05/10</t>
  </si>
  <si>
    <t>1401/05/12</t>
  </si>
  <si>
    <t>1401/02/06</t>
  </si>
  <si>
    <t>1401/03/07</t>
  </si>
  <si>
    <t>1401/07/10</t>
  </si>
  <si>
    <t>1401/07/12</t>
  </si>
  <si>
    <t>1401/08/25</t>
  </si>
  <si>
    <t>1401/07/17</t>
  </si>
  <si>
    <t>1401/07/20</t>
  </si>
  <si>
    <t>1402/11/03</t>
  </si>
  <si>
    <t xml:space="preserve">قطع همکاری </t>
  </si>
  <si>
    <t>1401/10/17</t>
  </si>
  <si>
    <t>1402/06/13</t>
  </si>
  <si>
    <t xml:space="preserve">صرافی </t>
  </si>
  <si>
    <t>مشخصات</t>
  </si>
  <si>
    <t xml:space="preserve">صرافی الیزه </t>
  </si>
  <si>
    <t>صرافی امین</t>
  </si>
  <si>
    <t xml:space="preserve">صرافی آلپ </t>
  </si>
  <si>
    <t>صرافی سورن</t>
  </si>
  <si>
    <t>صرافی صدف</t>
  </si>
  <si>
    <t>صرافی اسپیناس</t>
  </si>
  <si>
    <t>صرافی خاتم الموحدین</t>
  </si>
  <si>
    <t>صرافی ریتون</t>
  </si>
  <si>
    <t>صرافی رادین</t>
  </si>
  <si>
    <t xml:space="preserve">صرافی نایسیان/گروه مومنین </t>
  </si>
  <si>
    <t xml:space="preserve">صرافی ویستا/بهنام و بهروز کاووسی </t>
  </si>
  <si>
    <t>1403/02/17</t>
  </si>
  <si>
    <t>سهم کارمزد 8فقره 110897</t>
  </si>
  <si>
    <t>1403/02/16</t>
  </si>
  <si>
    <t xml:space="preserve">صنایع انرژی ایران </t>
  </si>
  <si>
    <t>1403/CNT/1134</t>
  </si>
  <si>
    <t>1403/02/26</t>
  </si>
  <si>
    <t>1404/03/26</t>
  </si>
  <si>
    <t>خودبخود 4669</t>
  </si>
  <si>
    <t>1404/02/26</t>
  </si>
  <si>
    <t>1403/CNT/1133</t>
  </si>
  <si>
    <t xml:space="preserve">ماشین سازی کاوه </t>
  </si>
  <si>
    <t>سهم کارمزد 15 فقره 111025</t>
  </si>
  <si>
    <t>سهم کارمزد 110831</t>
  </si>
  <si>
    <t>1403/02/30</t>
  </si>
  <si>
    <t>سهم کارمزد 5فقره 112295</t>
  </si>
  <si>
    <t>1403/02/09</t>
  </si>
  <si>
    <t xml:space="preserve">صرافی آرمانی </t>
  </si>
  <si>
    <t>1402/03/01</t>
  </si>
  <si>
    <t>1403/03/03</t>
  </si>
  <si>
    <t xml:space="preserve">تامین سهم بین الملل از کارمزد بید بلند </t>
  </si>
  <si>
    <t>1403/02/31</t>
  </si>
  <si>
    <t>سهم کارمزد 112657</t>
  </si>
  <si>
    <t>1403/03/06</t>
  </si>
  <si>
    <t>سهم کارمزد 113406</t>
  </si>
  <si>
    <t>03.03.10</t>
  </si>
  <si>
    <t>1403-03-08</t>
  </si>
  <si>
    <t>تبدیل به یورو و انتقال به مرکزی 112915</t>
  </si>
  <si>
    <t xml:space="preserve">توسعه انرژی سبز آپام </t>
  </si>
  <si>
    <t>1403/CNT/1136</t>
  </si>
  <si>
    <t>1403/03/13</t>
  </si>
  <si>
    <t>1404/03/13</t>
  </si>
  <si>
    <t>خوبخود 7080</t>
  </si>
  <si>
    <t>1403.03.17</t>
  </si>
  <si>
    <t>کارمزد خرید بیستون 115105</t>
  </si>
  <si>
    <t>کارمزد 115066</t>
  </si>
  <si>
    <t>1403.03.09</t>
  </si>
  <si>
    <t>کارمزد 113872</t>
  </si>
  <si>
    <t>کارمزد 114351</t>
  </si>
  <si>
    <t>1403.03.20</t>
  </si>
  <si>
    <t>کارمزد خرید بیستون 115475</t>
  </si>
  <si>
    <t>1403/03/20</t>
  </si>
  <si>
    <t>سهم کارمزد 115335</t>
  </si>
  <si>
    <t>سهم کارمزد 115754</t>
  </si>
  <si>
    <t>1403.03.24</t>
  </si>
  <si>
    <t>سهم کارمزد 116074</t>
  </si>
  <si>
    <t>1404.02.01</t>
  </si>
  <si>
    <t>خود بخود تمدید 8507</t>
  </si>
  <si>
    <t xml:space="preserve">دلار یورو 4/5 درهزار و درهم 3/5 در هزار گردش بیش از بیست میلیون دلار نیم در هزار کاهش در هر دو ارز اجرا از اول اردیبهشت 1403 </t>
  </si>
  <si>
    <t xml:space="preserve">صنعتی و صنایع معدنی ارزش آفرین </t>
  </si>
  <si>
    <t xml:space="preserve">زرند کرمان </t>
  </si>
  <si>
    <t>1403/CNT/1135</t>
  </si>
  <si>
    <t>1403/03/26</t>
  </si>
  <si>
    <t>خودکار 8614</t>
  </si>
  <si>
    <t>1403.03.27</t>
  </si>
  <si>
    <t>سهم کارمزد 116212</t>
  </si>
  <si>
    <t>سهم کارمزد 116339</t>
  </si>
  <si>
    <t>1403.03.29</t>
  </si>
  <si>
    <t>سهم کارمزد 116459</t>
  </si>
  <si>
    <t>1403.04.04</t>
  </si>
  <si>
    <t>سهم کارمزد 116740</t>
  </si>
  <si>
    <t>سهم کارمزد 117017</t>
  </si>
  <si>
    <t>1403.04.11</t>
  </si>
  <si>
    <t>سهم کارمزد 117715</t>
  </si>
  <si>
    <t>1403.04.13</t>
  </si>
  <si>
    <t>سهم 20درصد سه ماهه اول 117030</t>
  </si>
  <si>
    <t>کارمزد خرید تجارت صنعت 117414</t>
  </si>
  <si>
    <t>سهم کارمزد 117942</t>
  </si>
  <si>
    <t xml:space="preserve">انتقال از مثنایی به فونیکس (تامین نقدینگی ) </t>
  </si>
  <si>
    <t xml:space="preserve">معادل یورو کارمزد بابت انتقال به فونیکس </t>
  </si>
  <si>
    <t>1403.04.18</t>
  </si>
  <si>
    <t>کارمزد خرید تجارت صنعت 118308</t>
  </si>
  <si>
    <t>1403/04/23</t>
  </si>
  <si>
    <t xml:space="preserve">صفوی امیر </t>
  </si>
  <si>
    <t xml:space="preserve"> 1403.04.24</t>
  </si>
  <si>
    <t>کارمزد 119214</t>
  </si>
  <si>
    <t>1403/04/27</t>
  </si>
  <si>
    <t xml:space="preserve">وثیقه نقدی نقش بندی </t>
  </si>
  <si>
    <t xml:space="preserve">وثیقه واریز به حساب تقوی </t>
  </si>
  <si>
    <t>1403.04.27</t>
  </si>
  <si>
    <t>سهم کارمزد 119340</t>
  </si>
  <si>
    <t>سهم کارمزد 119423</t>
  </si>
  <si>
    <t>1403.04.28</t>
  </si>
  <si>
    <t>سهم کارمزد 119689</t>
  </si>
  <si>
    <t>1403/04/13</t>
  </si>
  <si>
    <t>درهم امارات</t>
  </si>
  <si>
    <t>دلار</t>
  </si>
  <si>
    <t>يوان</t>
  </si>
  <si>
    <t>يورو</t>
  </si>
  <si>
    <t>مجموع کل</t>
  </si>
  <si>
    <t>1403.04.31</t>
  </si>
  <si>
    <t>سهم کارمزد 119922</t>
  </si>
  <si>
    <t>1403.04.30</t>
  </si>
  <si>
    <t>سهم کارمزد119861</t>
  </si>
  <si>
    <t>1403.05.03</t>
  </si>
  <si>
    <t>کارمزد خرید تجارت صنعت 120283</t>
  </si>
  <si>
    <t>1403.05.09</t>
  </si>
  <si>
    <t>کارمزد خرید تجارت صنعت 121154</t>
  </si>
  <si>
    <t>1403/03/10</t>
  </si>
  <si>
    <t xml:space="preserve">وثیقه نقدی الهویردی زاده </t>
  </si>
  <si>
    <t>زیبا الهویردی زاده</t>
  </si>
  <si>
    <t>1403/04/20</t>
  </si>
  <si>
    <t xml:space="preserve">زیبا الهویردی زاده </t>
  </si>
  <si>
    <t xml:space="preserve">ابطحی </t>
  </si>
  <si>
    <t>تاریخ انعقاد قرارداد</t>
  </si>
  <si>
    <r>
      <t>مانده کارگزار</t>
    </r>
    <r>
      <rPr>
        <b/>
        <sz val="10"/>
        <color rgb="FFFF0000"/>
        <rFont val="Calibri"/>
        <family val="2"/>
        <scheme val="minor"/>
      </rPr>
      <t xml:space="preserve"> پ</t>
    </r>
    <r>
      <rPr>
        <b/>
        <u val="singleAccounting"/>
        <sz val="10"/>
        <color rgb="FFFF0000"/>
        <rFont val="Calibri"/>
        <family val="2"/>
        <scheme val="minor"/>
      </rPr>
      <t>س از کسر</t>
    </r>
    <r>
      <rPr>
        <b/>
        <sz val="10"/>
        <color rgb="FFFF0000"/>
        <rFont val="Calibri"/>
        <family val="2"/>
        <scheme val="minor"/>
      </rPr>
      <t xml:space="preserve"> وجوه در راه </t>
    </r>
  </si>
  <si>
    <t xml:space="preserve">وثیقه نقدی ادریس محمدی </t>
  </si>
  <si>
    <t xml:space="preserve">نقش بندی </t>
  </si>
  <si>
    <t>1403.05.23</t>
  </si>
  <si>
    <t>1403.05.20</t>
  </si>
  <si>
    <t>1403.05.28</t>
  </si>
  <si>
    <t>کارمزد خرید تجارت صنعت  123210</t>
  </si>
  <si>
    <t>کارمزد خرید تجارت صنعت 123210</t>
  </si>
  <si>
    <t>1403.05.30</t>
  </si>
  <si>
    <t>تنخواه فونیکس مرحله چهارم</t>
  </si>
  <si>
    <t xml:space="preserve">درهم </t>
  </si>
  <si>
    <t xml:space="preserve">جمع کل دلار </t>
  </si>
  <si>
    <t xml:space="preserve">پرداختی به فونیکس از محل درآمد راهبر </t>
  </si>
  <si>
    <t xml:space="preserve">جمع کل به دلار پرداختی به فونیکس </t>
  </si>
  <si>
    <t xml:space="preserve">معادل دلارنرخ 3.6725 </t>
  </si>
  <si>
    <t>تولید تجهیزات سنگین هپکو</t>
  </si>
  <si>
    <t xml:space="preserve">میدان فردوسی </t>
  </si>
  <si>
    <t>1403/CNT/1137</t>
  </si>
  <si>
    <t>1403/06/06</t>
  </si>
  <si>
    <t>1404/06/06</t>
  </si>
  <si>
    <t>خودکار 17826</t>
  </si>
  <si>
    <t xml:space="preserve">مهندسی و ساختمان صنایع نفت </t>
  </si>
  <si>
    <t>1403/CNT/1138</t>
  </si>
  <si>
    <t>1403/06/07</t>
  </si>
  <si>
    <t>1404/06/07</t>
  </si>
  <si>
    <t>خودکار 125943</t>
  </si>
  <si>
    <t>15روز از تاریخ واریز</t>
  </si>
  <si>
    <t>1403.06.08</t>
  </si>
  <si>
    <t>کارمزد 38404</t>
  </si>
  <si>
    <t xml:space="preserve">مجتمع صنایع آلومینیوم جنوب </t>
  </si>
  <si>
    <t>چهار راه ولیعصر</t>
  </si>
  <si>
    <t>1403/CNT/1141</t>
  </si>
  <si>
    <t>1404/06/17</t>
  </si>
  <si>
    <t>خودکار تمید 19128</t>
  </si>
  <si>
    <t>شرکت نیرو کلر</t>
  </si>
  <si>
    <t>1403/CNT/1139</t>
  </si>
  <si>
    <t>1403.06.25</t>
  </si>
  <si>
    <t>1404.06.25</t>
  </si>
  <si>
    <t>خودکار تمدید 20147</t>
  </si>
  <si>
    <t>1403.06.26</t>
  </si>
  <si>
    <t>کارمزد خرید پتروشیمی لاله 75412</t>
  </si>
  <si>
    <t xml:space="preserve">مدت زمان به روز </t>
  </si>
  <si>
    <t xml:space="preserve">مدت زمان به روز  </t>
  </si>
  <si>
    <t xml:space="preserve">نام کارگزار / نوع ارز </t>
  </si>
  <si>
    <t>1403/CNT/1140</t>
  </si>
  <si>
    <t>1403.06.01</t>
  </si>
  <si>
    <t>1404.06.01</t>
  </si>
  <si>
    <t>خودکار تمدی 21169</t>
  </si>
  <si>
    <t xml:space="preserve">20روز کاری </t>
  </si>
  <si>
    <t>قلی نژاد واجارگاه</t>
  </si>
  <si>
    <t>1403.07.03</t>
  </si>
  <si>
    <t>انتقال درآمد 127169</t>
  </si>
  <si>
    <t>03.07.03</t>
  </si>
  <si>
    <t>انتقال به درآمد 127169</t>
  </si>
  <si>
    <t>انتقال کارمزد 127169</t>
  </si>
  <si>
    <t xml:space="preserve">گردش حساب  NOSTRO یوان </t>
  </si>
  <si>
    <t xml:space="preserve">GOLGOHAR  گل تک </t>
  </si>
  <si>
    <t xml:space="preserve">سیرجان </t>
  </si>
  <si>
    <t>1403/CNT/1142</t>
  </si>
  <si>
    <t>1403.07.02</t>
  </si>
  <si>
    <t>1404.07.02</t>
  </si>
  <si>
    <t>خودکار تمدید 21342</t>
  </si>
  <si>
    <t>20روز از تاریخ واریز</t>
  </si>
  <si>
    <t xml:space="preserve">صرافی ارز پلاس </t>
  </si>
  <si>
    <t>خرید تجارت صنعت 124012</t>
  </si>
  <si>
    <t>03.07.05</t>
  </si>
  <si>
    <t xml:space="preserve">وثیقه نقدی ابطحی </t>
  </si>
  <si>
    <t xml:space="preserve">وثیقه نقدی لواسانی </t>
  </si>
  <si>
    <t>03.07.07</t>
  </si>
  <si>
    <t xml:space="preserve">عودت پیش دریافت معنوی </t>
  </si>
  <si>
    <t>1403.07.07</t>
  </si>
  <si>
    <t>انتقال 20 درصد سهم سه ماهه دوم 1403 نامه 119399</t>
  </si>
  <si>
    <t>کارمزد 129622</t>
  </si>
  <si>
    <t xml:space="preserve">5620تمدید خودکار </t>
  </si>
  <si>
    <t>انتقال از معنوی به مثنایی</t>
  </si>
  <si>
    <t>خرید تجارت صنعت 129216</t>
  </si>
  <si>
    <t>سهم کارمزد 123326</t>
  </si>
  <si>
    <t>1403/CNT/1143</t>
  </si>
  <si>
    <t>1403.07.14</t>
  </si>
  <si>
    <t>1404.07.14</t>
  </si>
  <si>
    <t>1403/03/01</t>
  </si>
  <si>
    <t xml:space="preserve">تندگویان </t>
  </si>
  <si>
    <t>1403/CNT/1144</t>
  </si>
  <si>
    <t>خروج</t>
  </si>
  <si>
    <t>1403.07.21</t>
  </si>
  <si>
    <t>1404.07.21</t>
  </si>
  <si>
    <t xml:space="preserve">درهم 3.5 و دلار و یورو 4درهزار </t>
  </si>
  <si>
    <t xml:space="preserve">خرید ارز توسط بانک معاف / نرخ ثابت است تا پایان قرارداد </t>
  </si>
  <si>
    <t>1403.07.10</t>
  </si>
  <si>
    <t>تبدیل به یورو و انتقال به شعبه مرکزی 72</t>
  </si>
  <si>
    <t>1403.07.16</t>
  </si>
  <si>
    <t>کارمزد خرید تجارت صنعت 130636</t>
  </si>
  <si>
    <t>03.07.14</t>
  </si>
  <si>
    <t>نام مشتری</t>
  </si>
  <si>
    <t xml:space="preserve">شماره نامه </t>
  </si>
  <si>
    <t xml:space="preserve">نیکو </t>
  </si>
  <si>
    <t>1403.06.17</t>
  </si>
  <si>
    <t xml:space="preserve">1403/-19003 </t>
  </si>
  <si>
    <t xml:space="preserve">آقای معصومیان </t>
  </si>
  <si>
    <t xml:space="preserve">با امضای جناب سعیدی </t>
  </si>
  <si>
    <t xml:space="preserve">تجارت صنعت  </t>
  </si>
  <si>
    <t>1403/-16379</t>
  </si>
  <si>
    <t xml:space="preserve">فن آوران </t>
  </si>
  <si>
    <t xml:space="preserve">اهواز </t>
  </si>
  <si>
    <t>1403/-22005</t>
  </si>
  <si>
    <t>پتروشیمی ایلام</t>
  </si>
  <si>
    <t>1403/-22430</t>
  </si>
  <si>
    <t>1403.07.09</t>
  </si>
  <si>
    <t xml:space="preserve">ایلام </t>
  </si>
  <si>
    <t>پتروشیمی شیراز</t>
  </si>
  <si>
    <t>پترشیمی پردیس</t>
  </si>
  <si>
    <t>1403/-22902</t>
  </si>
  <si>
    <t>1403.07.12</t>
  </si>
  <si>
    <t>فولاد مبارکه اصفهان</t>
  </si>
  <si>
    <t>1403/-23172</t>
  </si>
  <si>
    <t xml:space="preserve">نفت سپاهان </t>
  </si>
  <si>
    <t>1403/-23163</t>
  </si>
  <si>
    <t xml:space="preserve">ظفر </t>
  </si>
  <si>
    <t>نیرو کلر</t>
  </si>
  <si>
    <t>1403/-23164</t>
  </si>
  <si>
    <t>ریخته گری دقیق پارس</t>
  </si>
  <si>
    <t>1403/-23168</t>
  </si>
  <si>
    <t xml:space="preserve">سمنان </t>
  </si>
  <si>
    <t>1403/-23170</t>
  </si>
  <si>
    <t xml:space="preserve">سپهبد قرنی </t>
  </si>
  <si>
    <t>پتروشیمی رازی</t>
  </si>
  <si>
    <t>1403/-23171</t>
  </si>
  <si>
    <t xml:space="preserve">سفیران دریای فردا </t>
  </si>
  <si>
    <t>1403/-23166</t>
  </si>
  <si>
    <t>رشت</t>
  </si>
  <si>
    <t xml:space="preserve">فولاد هرمزگان </t>
  </si>
  <si>
    <t>1403/-23169</t>
  </si>
  <si>
    <t xml:space="preserve">بندرعباس </t>
  </si>
  <si>
    <t xml:space="preserve">پتروشیمی لاوان </t>
  </si>
  <si>
    <t>1403/-23298</t>
  </si>
  <si>
    <t xml:space="preserve">شیراز </t>
  </si>
  <si>
    <t xml:space="preserve">صبا فولاد خلیج فارس </t>
  </si>
  <si>
    <t>1403/-23279</t>
  </si>
  <si>
    <t>1403.07.15</t>
  </si>
  <si>
    <t xml:space="preserve">پترشیمی امیر کبیر </t>
  </si>
  <si>
    <t>1403/-23275</t>
  </si>
  <si>
    <t>سایپا جیحون</t>
  </si>
  <si>
    <t>پتروشیمی مارون</t>
  </si>
  <si>
    <t>1403/-25055</t>
  </si>
  <si>
    <t>1403/07.25</t>
  </si>
  <si>
    <t xml:space="preserve">لیست مشتریان بابت مکاتبه مستقیم </t>
  </si>
  <si>
    <t xml:space="preserve">قائد بصیر </t>
  </si>
  <si>
    <t>گاندی</t>
  </si>
  <si>
    <t>1403/CNT/1145</t>
  </si>
  <si>
    <t>1403.07.24</t>
  </si>
  <si>
    <t>1404.07.24</t>
  </si>
  <si>
    <t>خودکار تمید 25648</t>
  </si>
  <si>
    <t xml:space="preserve">21روز تقویمی </t>
  </si>
  <si>
    <t>20روز ار تاریخ واریز</t>
  </si>
  <si>
    <t>تضامني سهيل و سروش نجف زاده</t>
  </si>
  <si>
    <t>تضامني سيد محمد حسن ابطحي و شركا</t>
  </si>
  <si>
    <t>حميد رضا تقوي</t>
  </si>
  <si>
    <t>شركت تضامني ابراهيمي و شركا</t>
  </si>
  <si>
    <t>شركت تضامني داود مولاوردي زاده و شركا</t>
  </si>
  <si>
    <t>شركت تضامني سيد محمد مثنايي نجيبي و شركا</t>
  </si>
  <si>
    <t>شركت تضامني صرافي ادريس محمدي و شركا</t>
  </si>
  <si>
    <t>شركت تضامني صرافي زيبا الهويردي زاده و شركا</t>
  </si>
  <si>
    <t>شركت تضامني صرافي لواساني و شركا</t>
  </si>
  <si>
    <t>شركت تضامني صرافي مينا فشكي و شركا</t>
  </si>
  <si>
    <t>شركت تضامني صرافي ناصر قاسمي راد</t>
  </si>
  <si>
    <t>شركت تضامني صرافي ياسر نقشبندي و شركا</t>
  </si>
  <si>
    <t>شركت تضامني محمد درباني و شركاء</t>
  </si>
  <si>
    <t>شركت تضامني محمد هادي مومنين و شركا</t>
  </si>
  <si>
    <t>شركت تضامني مهرداد گراميان نيك و شركا</t>
  </si>
  <si>
    <t>شركت صرافي ملت</t>
  </si>
  <si>
    <t>معادل یورو مجموع کارمزد</t>
  </si>
  <si>
    <t xml:space="preserve">قلی نژاد </t>
  </si>
  <si>
    <t xml:space="preserve">نفت ایرانول </t>
  </si>
  <si>
    <t>1403/-26853</t>
  </si>
  <si>
    <t>1403/08.06</t>
  </si>
  <si>
    <t>گلستان پاسداران</t>
  </si>
  <si>
    <t>حافظ دریا</t>
  </si>
  <si>
    <t xml:space="preserve">متانول کاوه </t>
  </si>
  <si>
    <t>1403/-27064</t>
  </si>
  <si>
    <t>1403/08/07</t>
  </si>
  <si>
    <t>نارنجستان پاسداران</t>
  </si>
  <si>
    <t>گاز تامکار</t>
  </si>
  <si>
    <t>1403.08.07</t>
  </si>
  <si>
    <t>1403/-27063</t>
  </si>
  <si>
    <t>27034</t>
  </si>
  <si>
    <t>مرکزی تبریز</t>
  </si>
  <si>
    <t xml:space="preserve">بیستون </t>
  </si>
  <si>
    <t>27062</t>
  </si>
  <si>
    <t xml:space="preserve">مرکزی کرمانشاه </t>
  </si>
  <si>
    <t>پتروشیمی مروارید</t>
  </si>
  <si>
    <t>27326</t>
  </si>
  <si>
    <t>1403.08.09</t>
  </si>
  <si>
    <t>مرکزی بوشهر</t>
  </si>
  <si>
    <t xml:space="preserve">انتقال از مومنین به ابراهیمی </t>
  </si>
  <si>
    <t xml:space="preserve">نحوه اخذ کارمزد از مشتریان دارای قرارداد </t>
  </si>
  <si>
    <t xml:space="preserve">ذوب آهن اصفهان </t>
  </si>
  <si>
    <t>نفت سپاهان</t>
  </si>
  <si>
    <t>حافظ دریای آریا</t>
  </si>
  <si>
    <t>1404/10/01</t>
  </si>
  <si>
    <t>تمدید خودکار 28088</t>
  </si>
  <si>
    <t xml:space="preserve">مهدی ملک زاده </t>
  </si>
  <si>
    <t>فرآوردهای قیری هرمز پاسارگاد</t>
  </si>
  <si>
    <t>28558</t>
  </si>
  <si>
    <t>1403.08.15</t>
  </si>
  <si>
    <t>29147</t>
  </si>
  <si>
    <t>1403.08.19</t>
  </si>
  <si>
    <t>مرکزی اصفهان</t>
  </si>
  <si>
    <t>1403.07.19</t>
  </si>
  <si>
    <t>انتقال کارمزد 3858</t>
  </si>
  <si>
    <t xml:space="preserve">تخت جمشید </t>
  </si>
  <si>
    <t>1403/CNT/1146</t>
  </si>
  <si>
    <t>1403.08.05</t>
  </si>
  <si>
    <t>1404.08.05</t>
  </si>
  <si>
    <t>3/5درهزار درهم 4/5 درهزار دلار و یورو</t>
  </si>
  <si>
    <t>خودکار تمدید29159</t>
  </si>
  <si>
    <t>قائد بصیر</t>
  </si>
  <si>
    <t>29503</t>
  </si>
  <si>
    <t>1403.08.20</t>
  </si>
  <si>
    <t xml:space="preserve">گاندی </t>
  </si>
  <si>
    <t>تندگویان (29551نامه )</t>
  </si>
  <si>
    <t xml:space="preserve">پادیاب تجهیز </t>
  </si>
  <si>
    <t xml:space="preserve">ونک شیراز </t>
  </si>
  <si>
    <t>1403/CNT/1147</t>
  </si>
  <si>
    <t>1404.08.20</t>
  </si>
  <si>
    <t>خودکار تمدید 29974</t>
  </si>
  <si>
    <t>15 روز</t>
  </si>
  <si>
    <t>20 روز</t>
  </si>
  <si>
    <t xml:space="preserve">جمع کل پرداختی به درهم </t>
  </si>
  <si>
    <t>1402.12.08</t>
  </si>
  <si>
    <t>1402.10.05</t>
  </si>
  <si>
    <t>1402.06.12</t>
  </si>
  <si>
    <t xml:space="preserve">معادل دلار </t>
  </si>
  <si>
    <t xml:space="preserve">نرخ تبدیل 3/6725 </t>
  </si>
  <si>
    <t xml:space="preserve">مبالغ پرداختی به  فونیکس از محل درآمد راهبر </t>
  </si>
  <si>
    <t>1403.06.06</t>
  </si>
  <si>
    <t xml:space="preserve"> درهم پرداختی </t>
  </si>
  <si>
    <t xml:space="preserve">مبلغ برداشت از درآمد </t>
  </si>
  <si>
    <t xml:space="preserve">جمع کل کارمزد پرداختی به فونیکس از ابتدا  </t>
  </si>
  <si>
    <t xml:space="preserve">مبالغ برداشتی از کارمزد توسط فونیکس از محل درآمد فونیکس </t>
  </si>
  <si>
    <t xml:space="preserve">جمع کل برداشت توسط فونیکس </t>
  </si>
  <si>
    <t xml:space="preserve"> بدلیل پرداخت مستقیم به مثنایی4درهزار کارمزد 4 فقره حواله </t>
  </si>
  <si>
    <t>1403.02.24</t>
  </si>
  <si>
    <t>1403.02.29</t>
  </si>
  <si>
    <t xml:space="preserve">پرداخت 4 درهزار کارمزد 20میلیون درهم </t>
  </si>
  <si>
    <t>1404/08/08</t>
  </si>
  <si>
    <t>الحاقیه 2</t>
  </si>
  <si>
    <t xml:space="preserve">پتروشیمی مروارید </t>
  </si>
  <si>
    <t xml:space="preserve">بوشهر </t>
  </si>
  <si>
    <t>1403/CNT/1148</t>
  </si>
  <si>
    <t>1403.08.08</t>
  </si>
  <si>
    <t xml:space="preserve">2ماه </t>
  </si>
  <si>
    <t xml:space="preserve">60روز کاری </t>
  </si>
  <si>
    <t xml:space="preserve">3/5درهزار درهم و 4درهزار دلار و یورو </t>
  </si>
  <si>
    <t xml:space="preserve">مهندسی بازرگانی پویا توسعه پادرا </t>
  </si>
  <si>
    <t>1403/CNT/1149</t>
  </si>
  <si>
    <t>1403.08.27</t>
  </si>
  <si>
    <t>1404.08.27</t>
  </si>
  <si>
    <t>خودکار تمدید 31002</t>
  </si>
  <si>
    <t xml:space="preserve">15 روز </t>
  </si>
  <si>
    <t>1403.08.30</t>
  </si>
  <si>
    <t>کارمزد خرید کنگان 5550</t>
  </si>
  <si>
    <t xml:space="preserve">در قرارداد قید شده </t>
  </si>
  <si>
    <t xml:space="preserve">در قرارداد Polaris  آمده </t>
  </si>
  <si>
    <t xml:space="preserve">لوله و ماشین سازی ایران </t>
  </si>
  <si>
    <t>1403/CNT/1150</t>
  </si>
  <si>
    <t>1403.09.01</t>
  </si>
  <si>
    <t xml:space="preserve">دانشگاه تهران </t>
  </si>
  <si>
    <t>1404.09.01</t>
  </si>
  <si>
    <t>خودکار تمدید 33184</t>
  </si>
  <si>
    <t xml:space="preserve">فنی مهندسی و خدماتی و بازرگانی آران سهند آذران </t>
  </si>
  <si>
    <t xml:space="preserve">ارومیه </t>
  </si>
  <si>
    <t>1403/CNT/1151</t>
  </si>
  <si>
    <t>1403.09.07</t>
  </si>
  <si>
    <t>1404.09.07</t>
  </si>
  <si>
    <t>خودکار تمدید 33185</t>
  </si>
  <si>
    <t>صنایع آلومینیوم جنوب</t>
  </si>
  <si>
    <t>33742</t>
  </si>
  <si>
    <t>1403.09.12</t>
  </si>
  <si>
    <t xml:space="preserve">چهارراه ولیعصر </t>
  </si>
  <si>
    <t>شركت تضامني صرافي قلي نژاد واجارگاه وشركا</t>
  </si>
  <si>
    <t xml:space="preserve">مبلغ به یوان </t>
  </si>
  <si>
    <t xml:space="preserve">وضعیت حساب </t>
  </si>
  <si>
    <t>تقوی</t>
  </si>
  <si>
    <t xml:space="preserve">منفی </t>
  </si>
  <si>
    <t xml:space="preserve">فشکی </t>
  </si>
  <si>
    <t xml:space="preserve">جمع کل بدهی </t>
  </si>
  <si>
    <t xml:space="preserve">بانک </t>
  </si>
  <si>
    <t xml:space="preserve">جمع کل نزد کارگزار </t>
  </si>
  <si>
    <t xml:space="preserve">سامان </t>
  </si>
  <si>
    <t xml:space="preserve">دستور انتقال صادر شده به یوان </t>
  </si>
  <si>
    <t xml:space="preserve">شماره حساب های درخواستی بابت واریز یوان به حساب </t>
  </si>
  <si>
    <t xml:space="preserve">توسعه آلیاژ سمنگان </t>
  </si>
  <si>
    <t>1403/CNT/1153</t>
  </si>
  <si>
    <t>1403.09.18</t>
  </si>
  <si>
    <t>خودرکار تمدید 34788</t>
  </si>
  <si>
    <t xml:space="preserve">طلایه داران مس جیرفت </t>
  </si>
  <si>
    <t xml:space="preserve">مس جیرفت </t>
  </si>
  <si>
    <t>1403/CNT/1154</t>
  </si>
  <si>
    <t>1404.09.18</t>
  </si>
  <si>
    <t>خودکار تمدید 34790</t>
  </si>
  <si>
    <t>تلاشگران مواد معدنی کیمیا صنعت ایرانیان</t>
  </si>
  <si>
    <t>سعادت آباد</t>
  </si>
  <si>
    <t>1403/CNT/1155</t>
  </si>
  <si>
    <t>خودکار تمدید 34773</t>
  </si>
  <si>
    <t>03.09.24</t>
  </si>
  <si>
    <t xml:space="preserve">پیش دریافت نقش بندی </t>
  </si>
  <si>
    <t xml:space="preserve">ویستا پلیمر مهر </t>
  </si>
  <si>
    <t xml:space="preserve">ائل گلی تبریز </t>
  </si>
  <si>
    <t>1403/CNT/1156</t>
  </si>
  <si>
    <t>1403.09.13</t>
  </si>
  <si>
    <t>1404.09.13</t>
  </si>
  <si>
    <t>خودکار تمدید35831</t>
  </si>
  <si>
    <t xml:space="preserve">ارسا پتروشیمی خاورمیانه </t>
  </si>
  <si>
    <t xml:space="preserve">شهید مدنی تبریز </t>
  </si>
  <si>
    <t>1403/CNT/1157</t>
  </si>
  <si>
    <t>1403.09.24</t>
  </si>
  <si>
    <t>1404.09.24</t>
  </si>
  <si>
    <t>خودکار تمدید 35835</t>
  </si>
  <si>
    <t>1403/09/26</t>
  </si>
  <si>
    <t xml:space="preserve">نامه اداره </t>
  </si>
  <si>
    <t>تاریخ نامه</t>
  </si>
  <si>
    <t>پیشداد فولاد ارس</t>
  </si>
  <si>
    <t>1403/CNT/1158</t>
  </si>
  <si>
    <t>1403.10.03</t>
  </si>
  <si>
    <t>1404.10.03</t>
  </si>
  <si>
    <t>خودکار تمدید 37311</t>
  </si>
  <si>
    <t>1403.10.06</t>
  </si>
  <si>
    <t>انتقال درآمد شرکت 144623</t>
  </si>
  <si>
    <t>03.10.06</t>
  </si>
  <si>
    <t>انتقال کارمزد شرکت 144623</t>
  </si>
  <si>
    <t>انتقال کارمزد 144623</t>
  </si>
  <si>
    <t>1403.10.08</t>
  </si>
  <si>
    <t>کارمزد سه ماهه سوم 1403 شناسه 9411</t>
  </si>
  <si>
    <t xml:space="preserve">قزوین </t>
  </si>
  <si>
    <t>1403/CNT/1163</t>
  </si>
  <si>
    <t>1403.10.11</t>
  </si>
  <si>
    <t>1404.10.11</t>
  </si>
  <si>
    <t>خودکار 38457</t>
  </si>
  <si>
    <t xml:space="preserve">شهاب  پالایش فراز </t>
  </si>
  <si>
    <t>کومه معدن پارس</t>
  </si>
  <si>
    <t xml:space="preserve">چهارراه جمهوری </t>
  </si>
  <si>
    <t>1403/CNT/1161</t>
  </si>
  <si>
    <t>1403.10.10</t>
  </si>
  <si>
    <t>1404.10.10</t>
  </si>
  <si>
    <t>خودکار 38460</t>
  </si>
  <si>
    <t>پالایشکده پرند شیمی زاگرس</t>
  </si>
  <si>
    <t>چهارراه بانک خرم آباد</t>
  </si>
  <si>
    <t>1403/CNT/1162</t>
  </si>
  <si>
    <t>خودکار 38458</t>
  </si>
  <si>
    <t xml:space="preserve">شرکت تاو کاغذ ارس </t>
  </si>
  <si>
    <t xml:space="preserve">تبریز </t>
  </si>
  <si>
    <t>1403/CNT/1159</t>
  </si>
  <si>
    <t>خودکار 38233</t>
  </si>
  <si>
    <t xml:space="preserve">پترو روانسازان سپهر اندیشه </t>
  </si>
  <si>
    <t>1403/CNT/1160</t>
  </si>
  <si>
    <t>خودکار 38235</t>
  </si>
  <si>
    <t>رسید واریزارائه شده</t>
  </si>
  <si>
    <t>قبول نکرده منتظرپاسخیم</t>
  </si>
  <si>
    <t xml:space="preserve">تاریخ اعلام به بین الملل </t>
  </si>
  <si>
    <t xml:space="preserve">تاریخ ارائه رسید </t>
  </si>
  <si>
    <t xml:space="preserve">تولیدی صنعتی محور سازان چی چست </t>
  </si>
  <si>
    <t xml:space="preserve">مرکزی ارومیه </t>
  </si>
  <si>
    <t>1403/CNT/1166</t>
  </si>
  <si>
    <t>1403.10.16</t>
  </si>
  <si>
    <t>1404.10.16</t>
  </si>
  <si>
    <t>1403/CNT/1167</t>
  </si>
  <si>
    <t>1403/CNT/1164</t>
  </si>
  <si>
    <t>1403/CNT/1165</t>
  </si>
  <si>
    <t>1403/CNT/1168</t>
  </si>
  <si>
    <t>خودکار 39481</t>
  </si>
  <si>
    <t xml:space="preserve">بام گستران </t>
  </si>
  <si>
    <t xml:space="preserve">آریا سپهر شیمی </t>
  </si>
  <si>
    <t xml:space="preserve">صنایع غذایی تالیا فخر آذربایجان </t>
  </si>
  <si>
    <t>خودکار 39488</t>
  </si>
  <si>
    <t>خودکار 39483</t>
  </si>
  <si>
    <t>خودکار39490</t>
  </si>
  <si>
    <t xml:space="preserve">شیرین ناب باختر </t>
  </si>
  <si>
    <t>خودکار 39485</t>
  </si>
  <si>
    <t xml:space="preserve">توسعه نفت و گاز رضوی </t>
  </si>
  <si>
    <t>بورس کالا</t>
  </si>
  <si>
    <t>1403.10.18</t>
  </si>
  <si>
    <t>1404.10.18</t>
  </si>
  <si>
    <t>خودکار 39686</t>
  </si>
  <si>
    <t>1403.10.20</t>
  </si>
  <si>
    <t>وثیقه نقدی قاسمی راد 146655</t>
  </si>
  <si>
    <t>شرکت راهبرد توسعه پترو سازان کارا</t>
  </si>
  <si>
    <t>1403/CNT/1171</t>
  </si>
  <si>
    <t>1403/CNT/1170</t>
  </si>
  <si>
    <t>1403.10.19</t>
  </si>
  <si>
    <t>1401.10.19</t>
  </si>
  <si>
    <t>1403.10.24</t>
  </si>
  <si>
    <t>کارمزد 11441</t>
  </si>
  <si>
    <t>1403.10.27</t>
  </si>
  <si>
    <t>انتقال کارمزد 11448</t>
  </si>
  <si>
    <t xml:space="preserve">برداشت 8 هزار و 4 هزار  منشاء اسکناس بابت پرداخت به هیات امنا </t>
  </si>
  <si>
    <t>03.10.19&amp;20</t>
  </si>
  <si>
    <t>1403.10.29</t>
  </si>
  <si>
    <t>انتقال کارمزد 19303</t>
  </si>
  <si>
    <t>انتقال کارمزد 11922</t>
  </si>
  <si>
    <t>1403.11.01</t>
  </si>
  <si>
    <t>انتقال کارمزد 11952</t>
  </si>
  <si>
    <t xml:space="preserve">شرکت توسعه گستر هلال خاورمیان </t>
  </si>
  <si>
    <t xml:space="preserve">مرکزی یاسوج </t>
  </si>
  <si>
    <t>1403/CNT/1172</t>
  </si>
  <si>
    <t>1403/CNT/1169</t>
  </si>
  <si>
    <t>1403.11.06</t>
  </si>
  <si>
    <t>1404.11.06</t>
  </si>
  <si>
    <t>خودکار تمدید42393</t>
  </si>
  <si>
    <t>خودکار 39983</t>
  </si>
  <si>
    <t>شریعتی بجنورد</t>
  </si>
  <si>
    <t xml:space="preserve">پتروشیمی خراسان </t>
  </si>
  <si>
    <t>1403/CNT/1173</t>
  </si>
  <si>
    <t>1403/CNT/1174</t>
  </si>
  <si>
    <t>1403/CNT/1175</t>
  </si>
  <si>
    <t>1403/CNT/1176</t>
  </si>
  <si>
    <t>1403/CNT/1177</t>
  </si>
  <si>
    <t>1403/CNT/1178</t>
  </si>
  <si>
    <t>1403/CNT/1179</t>
  </si>
  <si>
    <t>1403/CNT/1180</t>
  </si>
  <si>
    <t>1403/CNT/1181</t>
  </si>
  <si>
    <t>1403/CNT/1182</t>
  </si>
  <si>
    <t>1403/CNT/1183</t>
  </si>
  <si>
    <t>1403/CNT/1184</t>
  </si>
  <si>
    <t>1403.11.07</t>
  </si>
  <si>
    <t>1404.11.07</t>
  </si>
  <si>
    <t>گرگان</t>
  </si>
  <si>
    <t>بلوار جمهوری یزد</t>
  </si>
  <si>
    <t>اسپادان قالب پایدار</t>
  </si>
  <si>
    <t xml:space="preserve">تولیدی لوله و پروفیل اصفهان </t>
  </si>
  <si>
    <t xml:space="preserve">تولیدی لوله و پروفیل مهیار پروفیل سپاهان </t>
  </si>
  <si>
    <t xml:space="preserve">مهتاب موتور گرگان </t>
  </si>
  <si>
    <t>حدید پیمان پارس</t>
  </si>
  <si>
    <t xml:space="preserve">توسعه روانکاران آتا </t>
  </si>
  <si>
    <t xml:space="preserve">پالایش پترولیوم خاورمیانه </t>
  </si>
  <si>
    <t>تولیدی زرین شیمی امید</t>
  </si>
  <si>
    <t>آرین سلامت سینا</t>
  </si>
  <si>
    <t xml:space="preserve">هستی آرین تامین </t>
  </si>
  <si>
    <t xml:space="preserve">پدیده شیمی جم </t>
  </si>
  <si>
    <t>خودکار 42597</t>
  </si>
  <si>
    <t xml:space="preserve">شرکت ایراندار </t>
  </si>
  <si>
    <t>1403/CNT/1187</t>
  </si>
  <si>
    <t>1403.11.13</t>
  </si>
  <si>
    <t>1404.11.13</t>
  </si>
  <si>
    <t>خودکار 43515</t>
  </si>
  <si>
    <t xml:space="preserve">آفاق سوخت اطلس </t>
  </si>
  <si>
    <t xml:space="preserve">مرکزی قزوین </t>
  </si>
  <si>
    <t>1403/CNT/1185</t>
  </si>
  <si>
    <t>خودکار 43514</t>
  </si>
  <si>
    <t xml:space="preserve">آوین پایدار ایرانیان </t>
  </si>
  <si>
    <t xml:space="preserve">اسلامبول </t>
  </si>
  <si>
    <t>1403/CNT/1186</t>
  </si>
  <si>
    <t>خودکار 43512</t>
  </si>
  <si>
    <t xml:space="preserve">صنایع پتروشیمی کرمانشاه </t>
  </si>
  <si>
    <t>1403/CNT/1152</t>
  </si>
  <si>
    <t>خودکار 43513</t>
  </si>
  <si>
    <t xml:space="preserve">درهم 3/5 و دلار ویورو 4/5 درهزار </t>
  </si>
  <si>
    <t>نفت پارس</t>
  </si>
  <si>
    <t>44040</t>
  </si>
  <si>
    <t>1403.11.16</t>
  </si>
  <si>
    <t xml:space="preserve">افسانه بحرالعلوم </t>
  </si>
  <si>
    <t>امین پدیدار</t>
  </si>
  <si>
    <t>1403/CNT/1188</t>
  </si>
  <si>
    <t>1403.11.21</t>
  </si>
  <si>
    <t>1404.11.21</t>
  </si>
  <si>
    <t>خودکار 44823</t>
  </si>
  <si>
    <t>شرکت کانساز خزر</t>
  </si>
  <si>
    <t>ولیعصر گرگان</t>
  </si>
  <si>
    <t>1403/CNT/1189</t>
  </si>
  <si>
    <t>خودکار 44820</t>
  </si>
  <si>
    <t>1403/CNT/1190</t>
  </si>
  <si>
    <t>خودکار 44817</t>
  </si>
  <si>
    <t xml:space="preserve">شورابه ید گلستان </t>
  </si>
  <si>
    <t>1403/11/17</t>
  </si>
  <si>
    <t xml:space="preserve">صرافی کیوان </t>
  </si>
  <si>
    <t>رویان دارو</t>
  </si>
  <si>
    <t xml:space="preserve">شماره حواله </t>
  </si>
  <si>
    <t xml:space="preserve">شعبه </t>
  </si>
  <si>
    <t xml:space="preserve">جمع کل حواله بدون اقدام </t>
  </si>
  <si>
    <t>28بهمن</t>
  </si>
  <si>
    <t>ملی ایران</t>
  </si>
  <si>
    <t>1403.11.17</t>
  </si>
  <si>
    <t>1403.11.25</t>
  </si>
  <si>
    <t xml:space="preserve">ملک زاده </t>
  </si>
  <si>
    <t xml:space="preserve">بحرالعلوم </t>
  </si>
  <si>
    <t>بحرالعلوم</t>
  </si>
  <si>
    <t>*</t>
  </si>
  <si>
    <t>1403/CNT/1193</t>
  </si>
  <si>
    <t>1403/CNT/1195</t>
  </si>
  <si>
    <t>1403/CNT/1191</t>
  </si>
  <si>
    <t>1403/CNT/1194</t>
  </si>
  <si>
    <t>1403/CNT/1192</t>
  </si>
  <si>
    <t>1403/CNT/1196</t>
  </si>
  <si>
    <t>1403/CNT/1197</t>
  </si>
  <si>
    <t xml:space="preserve">سامان پویش تامین </t>
  </si>
  <si>
    <t>1403.11.30</t>
  </si>
  <si>
    <t>1404.11.30</t>
  </si>
  <si>
    <t>خودکار 46558</t>
  </si>
  <si>
    <t xml:space="preserve">پارس مولیبدن </t>
  </si>
  <si>
    <t>خودکار 46505</t>
  </si>
  <si>
    <t>سیمان شهر کرد</t>
  </si>
  <si>
    <t>شهرکرد</t>
  </si>
  <si>
    <t xml:space="preserve">قیری هرمز پاسارگاد </t>
  </si>
  <si>
    <t>خودکار 46507</t>
  </si>
  <si>
    <t>تیو انرژی</t>
  </si>
  <si>
    <t>خودکار 46502</t>
  </si>
  <si>
    <t>تولیدی بازرگانی و عمرانی زنوبر ایرانیان</t>
  </si>
  <si>
    <t xml:space="preserve">نجات الهی شمالی </t>
  </si>
  <si>
    <t>خودکار 46501</t>
  </si>
  <si>
    <t>هوایار گاز بین الملل</t>
  </si>
  <si>
    <t>خودکار 46499</t>
  </si>
  <si>
    <t xml:space="preserve">تاریخ اولین وثیقه </t>
  </si>
  <si>
    <t xml:space="preserve">مبلغ اولین وثیقه </t>
  </si>
  <si>
    <t>1398.11.06</t>
  </si>
  <si>
    <t>1398.12.08</t>
  </si>
  <si>
    <t>1399.05.08</t>
  </si>
  <si>
    <t xml:space="preserve">ملکی </t>
  </si>
  <si>
    <t xml:space="preserve">نقد </t>
  </si>
  <si>
    <t xml:space="preserve">مرحله دوم </t>
  </si>
  <si>
    <t xml:space="preserve"> تکمیل وثیقه </t>
  </si>
  <si>
    <t xml:space="preserve">نوع وثیقه </t>
  </si>
  <si>
    <t>1399.11.19</t>
  </si>
  <si>
    <t>ملک</t>
  </si>
  <si>
    <t xml:space="preserve">ملک </t>
  </si>
  <si>
    <t>1400.09.09</t>
  </si>
  <si>
    <t>نوع وثیقه</t>
  </si>
  <si>
    <t xml:space="preserve"> شروع همکاری </t>
  </si>
  <si>
    <t xml:space="preserve">مرحله سوم </t>
  </si>
  <si>
    <t xml:space="preserve">مرحله چهارم </t>
  </si>
  <si>
    <t>1402.02.07</t>
  </si>
  <si>
    <t>1399.01.25</t>
  </si>
  <si>
    <t>1400.10.26</t>
  </si>
  <si>
    <t>1400.12.08</t>
  </si>
  <si>
    <t>1403.05.22</t>
  </si>
  <si>
    <t xml:space="preserve"> ابراهیمی </t>
  </si>
  <si>
    <t xml:space="preserve">کاظم حیدرزاده </t>
  </si>
  <si>
    <t xml:space="preserve">محمد دربانی </t>
  </si>
  <si>
    <t xml:space="preserve">مهرداد گرامیان </t>
  </si>
  <si>
    <t>1399.08.03</t>
  </si>
  <si>
    <t>1399.08.28</t>
  </si>
  <si>
    <t xml:space="preserve">داوود مولاوردی زاده </t>
  </si>
  <si>
    <t>1400.06.23</t>
  </si>
  <si>
    <t xml:space="preserve">بهنام صفروند </t>
  </si>
  <si>
    <t>1401.01.21</t>
  </si>
  <si>
    <t>سید محمد مثنایی</t>
  </si>
  <si>
    <t>1401.03.09</t>
  </si>
  <si>
    <t>1401.04.06</t>
  </si>
  <si>
    <t>1402.12.16</t>
  </si>
  <si>
    <t>نقد</t>
  </si>
  <si>
    <t>1403.01.26</t>
  </si>
  <si>
    <t xml:space="preserve">جمع وثائق معادل یورو </t>
  </si>
  <si>
    <t>1401.05.04</t>
  </si>
  <si>
    <t>1402.04.19</t>
  </si>
  <si>
    <t xml:space="preserve">(معادل یورو ) </t>
  </si>
  <si>
    <t xml:space="preserve">مژگان انصاری </t>
  </si>
  <si>
    <t>1401.05.12</t>
  </si>
  <si>
    <t xml:space="preserve">شرکت آتروپارس </t>
  </si>
  <si>
    <t xml:space="preserve">سید محمد حسن ابطحی </t>
  </si>
  <si>
    <t>1401.06.19</t>
  </si>
  <si>
    <t>1403.07.05</t>
  </si>
  <si>
    <t xml:space="preserve">لواسانی </t>
  </si>
  <si>
    <t>1401.07.14</t>
  </si>
  <si>
    <t xml:space="preserve">حسین آقایاری </t>
  </si>
  <si>
    <t>1401.07.17</t>
  </si>
  <si>
    <t xml:space="preserve">وحید حمل کاری </t>
  </si>
  <si>
    <t>1401.07.20</t>
  </si>
  <si>
    <t>1402.07.18</t>
  </si>
  <si>
    <t xml:space="preserve">قاسمی راد </t>
  </si>
  <si>
    <t>1401.08.09</t>
  </si>
  <si>
    <t xml:space="preserve">عباس حسینی پارسا </t>
  </si>
  <si>
    <t>1401.08.25</t>
  </si>
  <si>
    <t>سهیل و سروش نجف زاده</t>
  </si>
  <si>
    <t>1401.10.12</t>
  </si>
  <si>
    <t>1403.04.20</t>
  </si>
  <si>
    <t>1401.12.09</t>
  </si>
  <si>
    <t>1401.12.10</t>
  </si>
  <si>
    <t>1403.05.10</t>
  </si>
  <si>
    <t xml:space="preserve">کیوان معنوی طهرانی </t>
  </si>
  <si>
    <t>1402.07.16</t>
  </si>
  <si>
    <t>1402.11.25</t>
  </si>
  <si>
    <t>1402.11.03</t>
  </si>
  <si>
    <t xml:space="preserve">احسان صفوی امیر </t>
  </si>
  <si>
    <t>1403.02.14</t>
  </si>
  <si>
    <t>1402.12.22</t>
  </si>
  <si>
    <t>1403.01.28</t>
  </si>
  <si>
    <t xml:space="preserve">یاسر نقش بندی </t>
  </si>
  <si>
    <t>1403.09.20</t>
  </si>
  <si>
    <t>قلی نژاد</t>
  </si>
  <si>
    <t>1403.06.18</t>
  </si>
  <si>
    <t xml:space="preserve">مجموع وثائق نقدی / ملکی معادل یورو </t>
  </si>
  <si>
    <t>شركت تضامني صرافي افسانه بحرالعلوم و شركا</t>
  </si>
  <si>
    <t>تسویه فونیکس از محل درآمد</t>
  </si>
  <si>
    <t>ملت</t>
  </si>
  <si>
    <t xml:space="preserve">ملی ایران </t>
  </si>
  <si>
    <t>1403.12.05</t>
  </si>
  <si>
    <t xml:space="preserve">عدم پاسخ استعلام </t>
  </si>
  <si>
    <t xml:space="preserve">ایوانکی </t>
  </si>
  <si>
    <t xml:space="preserve">نیرو موتور سهند </t>
  </si>
  <si>
    <t>نیرو موتور دماوند</t>
  </si>
  <si>
    <t xml:space="preserve">کندوان </t>
  </si>
  <si>
    <t xml:space="preserve">فردوسی </t>
  </si>
  <si>
    <t>کرمان موتور</t>
  </si>
  <si>
    <t>پارس خودرو</t>
  </si>
  <si>
    <t xml:space="preserve">بهمن موتور </t>
  </si>
  <si>
    <t>اطلس فولاد نویان</t>
  </si>
  <si>
    <t xml:space="preserve">شهرک غرب </t>
  </si>
  <si>
    <t>1403/CNT/1200</t>
  </si>
  <si>
    <t>1403.12.12</t>
  </si>
  <si>
    <t>1404.12.12</t>
  </si>
  <si>
    <t>خودکار 48801</t>
  </si>
  <si>
    <t>صنایع سیمان دشتستان</t>
  </si>
  <si>
    <t>1403/CNT/1198</t>
  </si>
  <si>
    <t>خودکار 48852</t>
  </si>
  <si>
    <t>امیر نیک تجارت کاسپین</t>
  </si>
  <si>
    <t>1403/CNT/1199</t>
  </si>
  <si>
    <t>خودکار 48803</t>
  </si>
  <si>
    <t>1403.12.14</t>
  </si>
  <si>
    <t>پتروشیمی تخت جمشید</t>
  </si>
  <si>
    <t>49287</t>
  </si>
  <si>
    <t>1403.12.15</t>
  </si>
  <si>
    <t>ابطال شده</t>
  </si>
  <si>
    <t>1403/cnt/1202</t>
  </si>
  <si>
    <t>1403.12.18</t>
  </si>
  <si>
    <t>1404.12.18</t>
  </si>
  <si>
    <t>خودکار 49758</t>
  </si>
  <si>
    <t xml:space="preserve">پاکان بسپار آرین </t>
  </si>
  <si>
    <t>1403/CNT/1201</t>
  </si>
  <si>
    <t>خودکار49761</t>
  </si>
  <si>
    <t>1403.12.20</t>
  </si>
  <si>
    <t>چوب سندل گرگان</t>
  </si>
  <si>
    <t>کیمیا روکش گرگان</t>
  </si>
  <si>
    <t>بهران موتور</t>
  </si>
  <si>
    <t>شیخ صدوق</t>
  </si>
  <si>
    <t>16اسفند</t>
  </si>
  <si>
    <t>چاپار شیمی زاگرس</t>
  </si>
  <si>
    <t>خرم آباد</t>
  </si>
  <si>
    <t>1403/CNT/1203</t>
  </si>
  <si>
    <t>1404.12.20</t>
  </si>
  <si>
    <t>خودکار 50584</t>
  </si>
  <si>
    <t xml:space="preserve">تعاونی تولیدی پودر گچ صنعتی جنوب فارس </t>
  </si>
  <si>
    <t>دانشکده پزشکی شیراز</t>
  </si>
  <si>
    <t>1403/CNT/1204</t>
  </si>
  <si>
    <t>خودکار 50583</t>
  </si>
  <si>
    <t>03.12.20</t>
  </si>
  <si>
    <t xml:space="preserve">وثیقه نجف زاده </t>
  </si>
  <si>
    <t>گروه تامین و توسعه سهند گلشن شرق</t>
  </si>
  <si>
    <t>بیرجند</t>
  </si>
  <si>
    <t>1403/CNT/1205</t>
  </si>
  <si>
    <t>1403.12.21</t>
  </si>
  <si>
    <t>1404.12.21</t>
  </si>
  <si>
    <t>خودکار 51178</t>
  </si>
  <si>
    <t>1403/CNT/1206</t>
  </si>
  <si>
    <t>1403.12.01</t>
  </si>
  <si>
    <t>1404.12.01</t>
  </si>
  <si>
    <t>خودکار 51294</t>
  </si>
  <si>
    <t>4درهزار دلار و یورو و 3.5در هزار درهم</t>
  </si>
  <si>
    <t>تولیدی مخمل عالی بافت</t>
  </si>
  <si>
    <t>سبزه میدان</t>
  </si>
  <si>
    <t xml:space="preserve">ایرکاپارت پویا </t>
  </si>
  <si>
    <t>متین خودرو</t>
  </si>
  <si>
    <t xml:space="preserve">زنجان </t>
  </si>
  <si>
    <t xml:space="preserve">اکسیر شمس </t>
  </si>
  <si>
    <t xml:space="preserve">سعادت آباد </t>
  </si>
  <si>
    <t xml:space="preserve">خودروسازی مایان </t>
  </si>
  <si>
    <t>چهارراه ولیعصر</t>
  </si>
  <si>
    <t>226&amp;227</t>
  </si>
  <si>
    <t>یکتاز سیکلت</t>
  </si>
  <si>
    <t>262&amp;263</t>
  </si>
  <si>
    <t>ایران خودرو</t>
  </si>
  <si>
    <t>ایران خوردو دیزل</t>
  </si>
  <si>
    <t>ایران خودرو دیزل</t>
  </si>
  <si>
    <t xml:space="preserve">داروسازی دانا </t>
  </si>
  <si>
    <t>طراحی و مهندسی صنایع انرژی</t>
  </si>
  <si>
    <t>1404/CNT/1210</t>
  </si>
  <si>
    <t>1405.01.18</t>
  </si>
  <si>
    <t>خودرکار1393</t>
  </si>
  <si>
    <t>1404.01.21</t>
  </si>
  <si>
    <t>انتقال کارمزد 15085</t>
  </si>
  <si>
    <t>1404.01.19</t>
  </si>
  <si>
    <t>انتقال 20 درصد سهم سه ماهه چهارم1403 نامه 16425</t>
  </si>
  <si>
    <t>پتروشیمی جم</t>
  </si>
  <si>
    <t>1844</t>
  </si>
  <si>
    <t>1404.01.23</t>
  </si>
  <si>
    <t>1404.01.25</t>
  </si>
  <si>
    <t xml:space="preserve">پیشگامان معماری آریا </t>
  </si>
  <si>
    <t xml:space="preserve">توانگران سپهر فردا جم </t>
  </si>
  <si>
    <t xml:space="preserve">جهان فولاد سیر جان </t>
  </si>
  <si>
    <t xml:space="preserve">پترو ماد کیمیا </t>
  </si>
  <si>
    <t>1404/CNT/1207</t>
  </si>
  <si>
    <t>1404/CNT/1208</t>
  </si>
  <si>
    <t>1404/CNT/1209</t>
  </si>
  <si>
    <t>1404/CNT/1211</t>
  </si>
  <si>
    <t>1404.01.18</t>
  </si>
  <si>
    <t>خودکار 1609</t>
  </si>
  <si>
    <t>خودکار1611</t>
  </si>
  <si>
    <t>خودکار 1613</t>
  </si>
  <si>
    <t>خودکار 1616</t>
  </si>
  <si>
    <t>1403/-16380/162324</t>
  </si>
  <si>
    <t xml:space="preserve">در متن الحاقیه 3 </t>
  </si>
  <si>
    <t>تولیدی گچ صدف هرنگ</t>
  </si>
  <si>
    <t>1404/CNT/1212</t>
  </si>
  <si>
    <t>1405.01.24</t>
  </si>
  <si>
    <t>خودکار 2301</t>
  </si>
  <si>
    <t xml:space="preserve">داروسازی اکسیر </t>
  </si>
  <si>
    <t>1404/CNT/1213</t>
  </si>
  <si>
    <t>1404.01.24</t>
  </si>
  <si>
    <t>خودکار 2303</t>
  </si>
  <si>
    <t>آفاق سوخت اطلس</t>
  </si>
  <si>
    <t>2728</t>
  </si>
  <si>
    <t>1404.01.27</t>
  </si>
  <si>
    <t>طلایه داران مس جیرفت</t>
  </si>
  <si>
    <t>2877</t>
  </si>
  <si>
    <t>1404.01.30</t>
  </si>
  <si>
    <t>بازرگانی و عمرانی زنوبر ایرانیان</t>
  </si>
  <si>
    <t>3151</t>
  </si>
  <si>
    <t>1404.01.31</t>
  </si>
  <si>
    <t>نجات الهی شمالی</t>
  </si>
  <si>
    <t>3150</t>
  </si>
  <si>
    <t>انتقال کارمزد 29408</t>
  </si>
  <si>
    <t>22اسفند /5اسفند</t>
  </si>
  <si>
    <t>1404.02.03</t>
  </si>
  <si>
    <t>انتقال کارمزد 137807</t>
  </si>
  <si>
    <t>انتقال کارمزد 135313</t>
  </si>
  <si>
    <t>04.02.06</t>
  </si>
  <si>
    <t>1404.02.06</t>
  </si>
  <si>
    <t>انتقال درآمد شرکت 142910</t>
  </si>
  <si>
    <t>انتقال کارمزد شرکت 142910</t>
  </si>
  <si>
    <t>انتقال کارمزد 142910</t>
  </si>
  <si>
    <t>انتقال کارمزد 154271</t>
  </si>
  <si>
    <t>شركت تضامني صرافي مهدي ملك زاده و شركا</t>
  </si>
  <si>
    <t xml:space="preserve">قیر پارسیان انرژی </t>
  </si>
  <si>
    <t>1401/CNT/1098</t>
  </si>
  <si>
    <t>1401.12.03</t>
  </si>
  <si>
    <t>1402.12.03</t>
  </si>
  <si>
    <t>خودکار 18124</t>
  </si>
  <si>
    <t>یکماه</t>
  </si>
  <si>
    <t>1404.02.16</t>
  </si>
  <si>
    <t>انتقال کارمزد 17764</t>
  </si>
  <si>
    <t>1404.02.17</t>
  </si>
  <si>
    <t>انتقال کارمزد 31802</t>
  </si>
  <si>
    <t>1404/CNT/1217</t>
  </si>
  <si>
    <t>1404/CNT/1216</t>
  </si>
  <si>
    <t>1404/CNT/1215</t>
  </si>
  <si>
    <t>1414/CNT/1214</t>
  </si>
  <si>
    <t xml:space="preserve">سپهر پلاستیک پدیده </t>
  </si>
  <si>
    <t>1405.02.17</t>
  </si>
  <si>
    <t>خودکار 6241</t>
  </si>
  <si>
    <t xml:space="preserve">تولیدی نورد گرم فلز </t>
  </si>
  <si>
    <t xml:space="preserve">خودکار </t>
  </si>
  <si>
    <t xml:space="preserve">روغن موتور رهروان </t>
  </si>
  <si>
    <t xml:space="preserve">ولیعصر گرگان </t>
  </si>
  <si>
    <t>1405.02.16</t>
  </si>
  <si>
    <t>خودکار 6238</t>
  </si>
  <si>
    <t>صنایع توران شیمی ارس</t>
  </si>
  <si>
    <t>خودکار 6236</t>
  </si>
  <si>
    <t>04.02.21</t>
  </si>
  <si>
    <t xml:space="preserve">وثیقه نقدی مومنین </t>
  </si>
  <si>
    <t>محمد هادی مومنین</t>
  </si>
  <si>
    <t>1404.02.21</t>
  </si>
  <si>
    <t xml:space="preserve">صنایع معدنی ارزش آفرین </t>
  </si>
  <si>
    <t>6136</t>
  </si>
  <si>
    <t xml:space="preserve">پاکدیس </t>
  </si>
  <si>
    <t>1404/CNT/1219</t>
  </si>
  <si>
    <t>1405.02.21</t>
  </si>
  <si>
    <t>خودکار 6839</t>
  </si>
  <si>
    <t>6956</t>
  </si>
  <si>
    <t>1404.02.22</t>
  </si>
  <si>
    <t>شهرک غرب</t>
  </si>
  <si>
    <t xml:space="preserve">سیمان سفید ارومیه </t>
  </si>
  <si>
    <t>1404CNT/1218</t>
  </si>
  <si>
    <t>خودکار 6973</t>
  </si>
  <si>
    <t>1404.02.23</t>
  </si>
  <si>
    <t>انتقال کارمزد 167306</t>
  </si>
  <si>
    <t>1404.02.27</t>
  </si>
  <si>
    <t>انتقال کارمزد 167629</t>
  </si>
  <si>
    <t xml:space="preserve">29اردیبهشت </t>
  </si>
  <si>
    <t xml:space="preserve">سامان - ایران خودرو </t>
  </si>
  <si>
    <t xml:space="preserve">24اردیبهشت </t>
  </si>
  <si>
    <t xml:space="preserve">31اردیبهشت </t>
  </si>
  <si>
    <t xml:space="preserve">پارسیان </t>
  </si>
  <si>
    <t>اروم صنعت سامان</t>
  </si>
  <si>
    <t>1404/CNT/1220</t>
  </si>
  <si>
    <t>1404.02.31</t>
  </si>
  <si>
    <t>1405.02.31</t>
  </si>
  <si>
    <t>خودکار 8892</t>
  </si>
  <si>
    <t>1404/CNT/8886</t>
  </si>
  <si>
    <t>خودکار 8886</t>
  </si>
  <si>
    <t xml:space="preserve">پدیده شیمی غرب </t>
  </si>
  <si>
    <t>1404/CNT/8890</t>
  </si>
  <si>
    <t>خودکار 8890</t>
  </si>
  <si>
    <t>صبا نور ایرانیان ( کارگزار ملت )</t>
  </si>
  <si>
    <t>شهاب پالایش فراز</t>
  </si>
  <si>
    <t>9221</t>
  </si>
  <si>
    <t>1404.03.04</t>
  </si>
  <si>
    <t>مبالغ یوان منفی نزد کارگزاران  بابت کارسازی پیش پرداخت تا 1404/03/05</t>
  </si>
  <si>
    <t xml:space="preserve">مثبت </t>
  </si>
  <si>
    <t xml:space="preserve">/4خرداد/29اردیبهشت </t>
  </si>
  <si>
    <t>1404.03.05</t>
  </si>
  <si>
    <t>انتقال کارمزد 169820</t>
  </si>
  <si>
    <t xml:space="preserve">21اردیبهشت/8خرداد </t>
  </si>
  <si>
    <t xml:space="preserve">/8خرداد/29اردیبهشت </t>
  </si>
  <si>
    <t>7خرداد</t>
  </si>
  <si>
    <t xml:space="preserve">کل مبلغ 325 میلیون  </t>
  </si>
  <si>
    <t xml:space="preserve">قسمت اول 50 واریز شده مثنایی و قسمت دوم117 میلیون صرافی ملت </t>
  </si>
  <si>
    <t xml:space="preserve">رستم آبادی </t>
  </si>
  <si>
    <t>1404.03.11</t>
  </si>
  <si>
    <t>1404.03.03</t>
  </si>
  <si>
    <t xml:space="preserve">مهدی رستم آبادی </t>
  </si>
  <si>
    <t>صرافی کریستال</t>
  </si>
  <si>
    <t>وثیقه نقدی رستم آبادی</t>
  </si>
  <si>
    <t>1404.03.13</t>
  </si>
  <si>
    <t>1404.03.12</t>
  </si>
  <si>
    <t>1403.03.13</t>
  </si>
  <si>
    <t>1404/CNT/1225</t>
  </si>
  <si>
    <t>1404/CNT/1227</t>
  </si>
  <si>
    <t>راه و ساختمان ارومیه شن ریز</t>
  </si>
  <si>
    <t>1405.03.11</t>
  </si>
  <si>
    <t>خودکار 11045</t>
  </si>
  <si>
    <t xml:space="preserve">پالایش قیر پارس صنعت خاورمیانه </t>
  </si>
  <si>
    <t xml:space="preserve">اراک </t>
  </si>
  <si>
    <t>خودکار 11047</t>
  </si>
  <si>
    <t>سیمان دشستان</t>
  </si>
  <si>
    <t>11560</t>
  </si>
  <si>
    <t>1404.03.18</t>
  </si>
  <si>
    <t xml:space="preserve">پالایش نفت آفتاب </t>
  </si>
  <si>
    <t xml:space="preserve">اقتصاد تابان فردای کیش </t>
  </si>
  <si>
    <t xml:space="preserve">کیش </t>
  </si>
  <si>
    <t>1404/CNT/1223</t>
  </si>
  <si>
    <t>1404/CNT/1224</t>
  </si>
  <si>
    <t>خودکار 11562</t>
  </si>
  <si>
    <t>خودکار 11566</t>
  </si>
  <si>
    <t xml:space="preserve">استرداد در سامانه مرکز مبادلات </t>
  </si>
  <si>
    <t xml:space="preserve">سیمان مند دشتی </t>
  </si>
  <si>
    <t>1404/CNT/1230</t>
  </si>
  <si>
    <t>1404.04.08</t>
  </si>
  <si>
    <t>1405.04.08</t>
  </si>
  <si>
    <t>خودکار 13966</t>
  </si>
  <si>
    <t xml:space="preserve">شرکت صرافی ملت </t>
  </si>
  <si>
    <t>شرکت صنایع بهداشت پایدار</t>
  </si>
  <si>
    <t>1404/CNT/1229</t>
  </si>
  <si>
    <t>1404.04.07</t>
  </si>
  <si>
    <t>1405.04.07</t>
  </si>
  <si>
    <t>خودکار 14038</t>
  </si>
  <si>
    <t>پالایش نفت پایا</t>
  </si>
  <si>
    <t>خودکار13975</t>
  </si>
  <si>
    <t>1404/CNT/1231</t>
  </si>
  <si>
    <t>1404/CNT/1228</t>
  </si>
  <si>
    <t>خودکار 14170</t>
  </si>
  <si>
    <t>تمدن فرش کاشان</t>
  </si>
  <si>
    <t>کاشان</t>
  </si>
  <si>
    <t>1404/CNT/1232</t>
  </si>
  <si>
    <t>خودکار 14174</t>
  </si>
  <si>
    <t xml:space="preserve">فرش افشارزرینه میندوآب </t>
  </si>
  <si>
    <t>1404/CNT/1233</t>
  </si>
  <si>
    <t>خودکار 14176</t>
  </si>
  <si>
    <t>پترو پالایش نیک یزد</t>
  </si>
  <si>
    <t>1404/CNT/1234</t>
  </si>
  <si>
    <t>خودکار 14180</t>
  </si>
  <si>
    <t xml:space="preserve">پارس سهند شیمی </t>
  </si>
  <si>
    <t>شركت تضامني مهدي رستم آبادي و شركا</t>
  </si>
  <si>
    <t>1404.04.16</t>
  </si>
  <si>
    <t>انتقال کارمزد 175700</t>
  </si>
  <si>
    <t>انتقال کارمزد 176178</t>
  </si>
  <si>
    <t>پتروشیمی غدیر</t>
  </si>
  <si>
    <t>تندگویان</t>
  </si>
  <si>
    <t>1404/CNT/1226</t>
  </si>
  <si>
    <t>1404.04.21</t>
  </si>
  <si>
    <t>1405.04.21</t>
  </si>
  <si>
    <t>توافق 16004</t>
  </si>
  <si>
    <t>سیمان کردستان</t>
  </si>
  <si>
    <t>سنندج</t>
  </si>
  <si>
    <t>1404/CNT/12351</t>
  </si>
  <si>
    <t>خودکار 16002</t>
  </si>
  <si>
    <t>لاله سنگ مراغه</t>
  </si>
  <si>
    <t>1404/CNT/1236</t>
  </si>
  <si>
    <t>خودکار 15999</t>
  </si>
  <si>
    <t>درصد وثیقه</t>
  </si>
  <si>
    <t>درصد وثائق</t>
  </si>
  <si>
    <t>شرکت صرافی ملت</t>
  </si>
  <si>
    <t xml:space="preserve">مرکز مبادلات معاف </t>
  </si>
  <si>
    <t>درخواست تلفنی معاف مرکز مبادلات</t>
  </si>
  <si>
    <t xml:space="preserve">مرکز مبادلات معاف حسب درخواست تلفنی </t>
  </si>
  <si>
    <t>جواد پوردارا</t>
  </si>
  <si>
    <t>1404.04.30</t>
  </si>
  <si>
    <t>وثیقه نقدی پوردارا</t>
  </si>
  <si>
    <t>1404.04.29</t>
  </si>
  <si>
    <t xml:space="preserve">یاسر نقشنبدی </t>
  </si>
  <si>
    <t>1404.04.31</t>
  </si>
  <si>
    <t>انتقال 20 درصد سهم سه ماهه اول 1404</t>
  </si>
  <si>
    <t>برگشت کارمزد ارز مبادلارت</t>
  </si>
  <si>
    <t>1404.05.11</t>
  </si>
  <si>
    <t>مپنا</t>
  </si>
  <si>
    <t>1404/CNT/1238</t>
  </si>
  <si>
    <t>1404.05.14</t>
  </si>
  <si>
    <t>1405.05.14</t>
  </si>
  <si>
    <t>خودکار 20388</t>
  </si>
  <si>
    <t>هپاسکو</t>
  </si>
  <si>
    <t>1404/CNT/1237</t>
  </si>
  <si>
    <t>خودکار 20387</t>
  </si>
  <si>
    <t xml:space="preserve">ساختمانی و نصب توربوکمپرسور نفت </t>
  </si>
  <si>
    <t>1404/CNT/1239</t>
  </si>
  <si>
    <t>1404/CNT/1240</t>
  </si>
  <si>
    <t>1404.05.19</t>
  </si>
  <si>
    <t>1405.05.19</t>
  </si>
  <si>
    <t>خودکار21276</t>
  </si>
  <si>
    <t>اکتشاف توسعه و تولید پاسارگاد</t>
  </si>
  <si>
    <t>مسجد جامع شهرک قدس</t>
  </si>
  <si>
    <t>خودکار 21278</t>
  </si>
  <si>
    <t>خرید توسط بانک کارمزد ندارد.</t>
  </si>
  <si>
    <t>خرید توسط بانک یا صرافی کارمزد ندارد.</t>
  </si>
  <si>
    <t>1404.05.25</t>
  </si>
  <si>
    <t>انتقال کارمزد 185194</t>
  </si>
  <si>
    <t>پیمان اصغری و شرکاء</t>
  </si>
  <si>
    <t>مانده حساب کارگزار پس از کسر کارسازی در راه معادل یورو *</t>
  </si>
  <si>
    <t xml:space="preserve">آمار وثائق تا تاریخ 1404/05/31 </t>
  </si>
  <si>
    <t xml:space="preserve">پرگاس شیمی لرستان </t>
  </si>
  <si>
    <t>1404/CNT/1244</t>
  </si>
  <si>
    <t>1404.06.04</t>
  </si>
  <si>
    <t>1405.06.04</t>
  </si>
  <si>
    <t>مهندسی و توسعه سروک آذر</t>
  </si>
  <si>
    <t>1404/CNT/1243</t>
  </si>
  <si>
    <t>خودکار 23844</t>
  </si>
  <si>
    <t>خودکار23846</t>
  </si>
  <si>
    <t>جواد ذاکر دانا</t>
  </si>
  <si>
    <t>1404.06.05</t>
  </si>
  <si>
    <t xml:space="preserve">جواد ذاکر دانا </t>
  </si>
  <si>
    <t>صرافی جواد ذاکر دانا</t>
  </si>
  <si>
    <t>وثیقه جواد ذاکری دانا و شرکاء</t>
  </si>
  <si>
    <t>عصر انرژی پاک</t>
  </si>
  <si>
    <t xml:space="preserve">صنایع پتروشیمی پلی استایرن انتخاب </t>
  </si>
  <si>
    <t>1404/CNTT/1241</t>
  </si>
  <si>
    <t>1404/CNT/1245</t>
  </si>
  <si>
    <t>1404/CNT/1242</t>
  </si>
  <si>
    <t>خودکار 24116</t>
  </si>
  <si>
    <t>خودکار 24121</t>
  </si>
  <si>
    <t>خودکار 24119</t>
  </si>
  <si>
    <t>1404.03.10</t>
  </si>
  <si>
    <t>1405.03.10</t>
  </si>
  <si>
    <t>1404.06.15</t>
  </si>
  <si>
    <t>انتقال کارمزد 189324</t>
  </si>
  <si>
    <t>انتقال کارمزد 189338</t>
  </si>
  <si>
    <t>زکریا شیمی البرز</t>
  </si>
  <si>
    <t>1404/CNT/1247</t>
  </si>
  <si>
    <t>1405.06.15</t>
  </si>
  <si>
    <t>خودکار 26029</t>
  </si>
  <si>
    <t>کلر پارس</t>
  </si>
  <si>
    <t>1404/CNT/1248</t>
  </si>
  <si>
    <t>خودکار 26009</t>
  </si>
  <si>
    <t>گرد روی پارس</t>
  </si>
  <si>
    <t xml:space="preserve">کرج </t>
  </si>
  <si>
    <t>1404/CNT/1246</t>
  </si>
  <si>
    <t>خودکار 26004</t>
  </si>
  <si>
    <t xml:space="preserve">تحقیقات کشاورزی تولیدی زعفران اسفدان </t>
  </si>
  <si>
    <t xml:space="preserve">مدرس مشهد </t>
  </si>
  <si>
    <t>1404/CNT/1249</t>
  </si>
  <si>
    <t>خودکار 26001</t>
  </si>
  <si>
    <t>مرکز مبادلات معاف</t>
  </si>
  <si>
    <t>سیمان سفید شرق</t>
  </si>
  <si>
    <t>دهم دی مشهد</t>
  </si>
  <si>
    <t>1404/CNT/1250</t>
  </si>
  <si>
    <t>1404.06.23</t>
  </si>
  <si>
    <t>1405.06.23</t>
  </si>
  <si>
    <t>خودکار 27202</t>
  </si>
  <si>
    <t>خرید توسط بانک</t>
  </si>
  <si>
    <t>سالم تجارت آسیا</t>
  </si>
  <si>
    <t>1404/CNT/1251</t>
  </si>
  <si>
    <t>1404.06.12</t>
  </si>
  <si>
    <t>1405.06.12</t>
  </si>
  <si>
    <t>خودکار 27206</t>
  </si>
  <si>
    <t>1404.06.27</t>
  </si>
  <si>
    <t>بابت فروش ماشین به حساب tsak واریز شد</t>
  </si>
  <si>
    <t>04.6.027</t>
  </si>
  <si>
    <t>ماشین دبی</t>
  </si>
  <si>
    <t>فروش ماشین دبی به کارمزد درهم اضافه شد</t>
  </si>
  <si>
    <t>04.06.17</t>
  </si>
  <si>
    <t>04.06.29</t>
  </si>
  <si>
    <t>1404.06.29</t>
  </si>
  <si>
    <t xml:space="preserve"> صفوی امیر</t>
  </si>
  <si>
    <t>شركت تضامني صرافي جواد ذاكري دانا و شركا</t>
  </si>
  <si>
    <t xml:space="preserve">میزان رشد  نسبت به مقطع مشابه سال قبل   </t>
  </si>
  <si>
    <t>28436</t>
  </si>
  <si>
    <t>1404.06.31</t>
  </si>
  <si>
    <t xml:space="preserve">شهرک قدس </t>
  </si>
  <si>
    <t>شركت تضامني حسين آقاياري و شركا</t>
  </si>
  <si>
    <t>شركت تضامني صرافي پيمان اصغري و شركا</t>
  </si>
  <si>
    <t>آسه تجارت آسیا</t>
  </si>
  <si>
    <t>میدان آرزانتین</t>
  </si>
  <si>
    <t>1404/CNT/1252</t>
  </si>
  <si>
    <t>1405.06.31</t>
  </si>
  <si>
    <t>خودکار 29971</t>
  </si>
  <si>
    <t>1404.07.07</t>
  </si>
  <si>
    <t>انتقال 20درصد سهم سه ماهه دوم 1404</t>
  </si>
  <si>
    <t>نوین زعفران</t>
  </si>
  <si>
    <t>1404.07.12</t>
  </si>
  <si>
    <t>انتقال کارمزد 196031</t>
  </si>
  <si>
    <t>اروم فرازبال</t>
  </si>
  <si>
    <t>1404.07.16</t>
  </si>
  <si>
    <t>1405.07.16</t>
  </si>
  <si>
    <t>خودکار 31915</t>
  </si>
  <si>
    <t>1405.06.17</t>
  </si>
  <si>
    <t>گلفام آفریقا</t>
  </si>
  <si>
    <t>1404.07.19</t>
  </si>
  <si>
    <t>1405.07.19</t>
  </si>
  <si>
    <t>خودکار 32304</t>
  </si>
  <si>
    <t>بازرگانی پترو نیکان البرز</t>
  </si>
  <si>
    <t>چهارراه گلزار</t>
  </si>
  <si>
    <t>خودکار 31884</t>
  </si>
  <si>
    <t>بهبود صنعت چوب نصر</t>
  </si>
  <si>
    <t>خودکار 31886</t>
  </si>
  <si>
    <t xml:space="preserve">مدیران پلیمر شهران </t>
  </si>
  <si>
    <t>میدان امام ساری</t>
  </si>
  <si>
    <t>خودکار 32460</t>
  </si>
  <si>
    <t>کامبیز نبی زاده</t>
  </si>
  <si>
    <t xml:space="preserve">کامبیز نبی زاده </t>
  </si>
  <si>
    <t>1404.07.30</t>
  </si>
  <si>
    <t>فولاد آلیاژ مرکزی بافق</t>
  </si>
  <si>
    <t>1405.07.31</t>
  </si>
  <si>
    <t>خودکار 34773</t>
  </si>
  <si>
    <t xml:space="preserve">ذوب و نورد مهر نام گیتی جنوب </t>
  </si>
  <si>
    <t>1404.07.29</t>
  </si>
  <si>
    <t>1405.07.29</t>
  </si>
  <si>
    <t>خودکار 34775</t>
  </si>
  <si>
    <t>04.08.01</t>
  </si>
  <si>
    <t xml:space="preserve">وثیقه نقدی کامبیز نبی زاده </t>
  </si>
  <si>
    <t xml:space="preserve">وثیقه خانم مرجان نقدی </t>
  </si>
  <si>
    <t xml:space="preserve">مرجان نقدی </t>
  </si>
  <si>
    <t>1404.07.26</t>
  </si>
  <si>
    <t>1404.08.06</t>
  </si>
  <si>
    <t xml:space="preserve">وثیقه فشکی </t>
  </si>
  <si>
    <t xml:space="preserve">داروسازی کاسپین تامین </t>
  </si>
  <si>
    <t>خودکار 36272</t>
  </si>
  <si>
    <t xml:space="preserve">خرید توسط بانک </t>
  </si>
  <si>
    <t>عدم ارجاع به صرافی ملت 36422/م</t>
  </si>
  <si>
    <t xml:space="preserve">کانی فرآوران  زمان </t>
  </si>
  <si>
    <t xml:space="preserve">مرحله پنجم </t>
  </si>
  <si>
    <t>1404.08.14</t>
  </si>
  <si>
    <t>شرکت بین المللی محصولات پارس</t>
  </si>
  <si>
    <t>1404.08.17</t>
  </si>
  <si>
    <t>1405.08.17</t>
  </si>
  <si>
    <t>خودکار 38056</t>
  </si>
  <si>
    <t>1405.07.06</t>
  </si>
  <si>
    <t>خودکار 38838</t>
  </si>
  <si>
    <t xml:space="preserve">سپید ماکیان </t>
  </si>
  <si>
    <t>1405.08.20</t>
  </si>
  <si>
    <t>خودکار 38842</t>
  </si>
  <si>
    <t>04.08.21&amp;22</t>
  </si>
  <si>
    <t xml:space="preserve">برداشت ده هزار و دو هزار منشاء اسکناس بابت پرداخت به هیات امنا </t>
  </si>
  <si>
    <t>حمید رضا یعقوبی و شرکاء</t>
  </si>
  <si>
    <t xml:space="preserve">حمید رضا یعقوبی </t>
  </si>
  <si>
    <t xml:space="preserve">صرافی ایده آل تجارت </t>
  </si>
  <si>
    <t>مرجان نقدی</t>
  </si>
  <si>
    <t>04.08.25</t>
  </si>
  <si>
    <t>وثیقه نقدی حمید رضا یعقوبی</t>
  </si>
  <si>
    <t>1404.08.25</t>
  </si>
  <si>
    <t>انتقال کارمزد 205581</t>
  </si>
  <si>
    <t xml:space="preserve">فولاد مهر سند </t>
  </si>
  <si>
    <t>1404.08.26</t>
  </si>
  <si>
    <t>1405.08.26</t>
  </si>
  <si>
    <t>خودکار 206980</t>
  </si>
  <si>
    <t>1404.07.20</t>
  </si>
  <si>
    <t>شیمیایی آبنوس</t>
  </si>
  <si>
    <t>مرکزی شیراز</t>
  </si>
  <si>
    <t>1404.07.15</t>
  </si>
  <si>
    <t>1405.07.15</t>
  </si>
  <si>
    <t>خودکار 31618</t>
  </si>
  <si>
    <t>04.09.08</t>
  </si>
  <si>
    <t>1404.09.08</t>
  </si>
  <si>
    <t>04.09.14</t>
  </si>
  <si>
    <t xml:space="preserve">محمد طالع </t>
  </si>
  <si>
    <t>انتقال کارمزد 209094</t>
  </si>
  <si>
    <t>1404.09.09</t>
  </si>
  <si>
    <t xml:space="preserve">سیمان سپاهان </t>
  </si>
  <si>
    <t>1404.09.11</t>
  </si>
  <si>
    <t>1405.09.11</t>
  </si>
  <si>
    <t>خودکار 42768</t>
  </si>
  <si>
    <t>آسیا بام ظفر</t>
  </si>
  <si>
    <t>1404.09.12</t>
  </si>
  <si>
    <t>1405.09.12</t>
  </si>
  <si>
    <t>خودرکار42830</t>
  </si>
  <si>
    <t>04.09.13</t>
  </si>
  <si>
    <t>وثیقه ذاکری دانا</t>
  </si>
  <si>
    <t>04.09.10</t>
  </si>
  <si>
    <t>وثیقه فشکی ( ملی دبی ) 1</t>
  </si>
  <si>
    <t>04.09.17</t>
  </si>
  <si>
    <t>1404.09.17</t>
  </si>
  <si>
    <t xml:space="preserve">انتقال کارمزد صرافی ملت </t>
  </si>
  <si>
    <t>عودت وثیقه خانم مرجان نقدی</t>
  </si>
  <si>
    <t>صنایع غذایی فرد سیرجان</t>
  </si>
  <si>
    <t>1404.10.01</t>
  </si>
  <si>
    <t>1405.10.01</t>
  </si>
  <si>
    <t>خودکار 47182</t>
  </si>
  <si>
    <t>از مستقل مرکزی به شیراز</t>
  </si>
  <si>
    <t>.47304189793 خودرکار</t>
  </si>
  <si>
    <t>شركت تضامني صرافي حميد رضا يعقوبي و شركا</t>
  </si>
  <si>
    <t>شركت تضامني صرافي كامبيز نبي زاده و شركا</t>
  </si>
  <si>
    <t>انتقال به nostro</t>
  </si>
  <si>
    <t>سعید ربیعی منفرد و شرکاء</t>
  </si>
  <si>
    <t xml:space="preserve">صرافی آیوت </t>
  </si>
  <si>
    <t>1404.11.09</t>
  </si>
  <si>
    <t>1404.03.20</t>
  </si>
  <si>
    <t>صنایع شیر قابوس لبن طبرستان</t>
  </si>
  <si>
    <t>1405.10.03</t>
  </si>
  <si>
    <t>خودکار 47489</t>
  </si>
  <si>
    <t>1404.10.14</t>
  </si>
  <si>
    <t>انتقال 20درصد سهم سه ماهه سوم 1404</t>
  </si>
  <si>
    <t xml:space="preserve">سانیارموتور پارسیان </t>
  </si>
  <si>
    <t>1404.10.07</t>
  </si>
  <si>
    <t>1405.10.07</t>
  </si>
  <si>
    <t>خودکار 49497</t>
  </si>
  <si>
    <t xml:space="preserve">ایران کاوه </t>
  </si>
  <si>
    <t>1405.10.18</t>
  </si>
  <si>
    <t>خودکار 50269</t>
  </si>
  <si>
    <t xml:space="preserve">سپاهان قیر جی </t>
  </si>
  <si>
    <t>1405.10.16</t>
  </si>
  <si>
    <t>خودکار 51814</t>
  </si>
  <si>
    <t>تعاونی پارسیان گستر منشور شیراز</t>
  </si>
  <si>
    <t>1404.10.28</t>
  </si>
  <si>
    <t>1405.10.28</t>
  </si>
  <si>
    <t>خودکار 51821</t>
  </si>
  <si>
    <t xml:space="preserve">مس درخشان تخت گنبد </t>
  </si>
  <si>
    <t>خودکار 51829</t>
  </si>
  <si>
    <t xml:space="preserve">پیشگامان کیما نوین آریا </t>
  </si>
  <si>
    <t>خودکار 51961</t>
  </si>
  <si>
    <t xml:space="preserve">شیشه شناور اردکان </t>
  </si>
  <si>
    <t>خودکار 51964</t>
  </si>
  <si>
    <t xml:space="preserve">سیمان باقران </t>
  </si>
  <si>
    <t>خودکار 51965</t>
  </si>
  <si>
    <t>سحر شیمی الوان</t>
  </si>
  <si>
    <t>خودکار 51967</t>
  </si>
  <si>
    <t xml:space="preserve">کارمزد دریافتی از ابتدا تا 1404/10/30 </t>
  </si>
  <si>
    <t>حواله وارده و صادره از ابتدای دیماه تا پایان دیماه 1404</t>
  </si>
  <si>
    <t xml:space="preserve">حواله وارده </t>
  </si>
  <si>
    <t xml:space="preserve">حواله صادره </t>
  </si>
  <si>
    <t xml:space="preserve">مبلغ معادل یورو </t>
  </si>
  <si>
    <t xml:space="preserve">تعداد </t>
  </si>
  <si>
    <t xml:space="preserve">جمع کل معادل یورو </t>
  </si>
  <si>
    <t xml:space="preserve">مجموع </t>
  </si>
  <si>
    <t xml:space="preserve">فولاد امیر آذربایجان </t>
  </si>
  <si>
    <t>خودکار 52396</t>
  </si>
  <si>
    <t>آذر فولاد امین</t>
  </si>
  <si>
    <t>خودکار 52393</t>
  </si>
  <si>
    <t>سیمان شاهرود</t>
  </si>
  <si>
    <t>خودکار 52391</t>
  </si>
  <si>
    <t xml:space="preserve">حفاری استوان کیش </t>
  </si>
  <si>
    <t>1404.11.04</t>
  </si>
  <si>
    <t>1405.11.04</t>
  </si>
  <si>
    <t>تولیدی صنعتی پیچ سازان خلیج فارس</t>
  </si>
  <si>
    <t>خودکار 53308</t>
  </si>
  <si>
    <t>طلای ناب کوروش</t>
  </si>
  <si>
    <t>1405.11.06</t>
  </si>
  <si>
    <t>خودکار 53323</t>
  </si>
  <si>
    <t>کربنات سدیم سمنان</t>
  </si>
  <si>
    <t>1405.11.09</t>
  </si>
  <si>
    <t>خودکار 54374</t>
  </si>
  <si>
    <t>صنایع شیشه آذر</t>
  </si>
  <si>
    <t>خودکار 54385</t>
  </si>
  <si>
    <t>خودکار 54642</t>
  </si>
  <si>
    <t>سهند جام تبریز</t>
  </si>
  <si>
    <t>خودکار 54643</t>
  </si>
  <si>
    <t>پردیس صنعت زنده رود</t>
  </si>
  <si>
    <t>1404.11.12</t>
  </si>
  <si>
    <t>1405.11.12</t>
  </si>
  <si>
    <t>خودکار 54857</t>
  </si>
  <si>
    <t>بیمه البرز</t>
  </si>
  <si>
    <t>1404.11.18</t>
  </si>
  <si>
    <t>1405.11.18</t>
  </si>
  <si>
    <t>خودکار 56147</t>
  </si>
  <si>
    <t>کیتی نگار نیلگون</t>
  </si>
  <si>
    <t>خودکار 51701</t>
  </si>
  <si>
    <t>04.11.16</t>
  </si>
  <si>
    <t xml:space="preserve">مند دشتی </t>
  </si>
  <si>
    <t>55552</t>
  </si>
  <si>
    <t>1404.11.14</t>
  </si>
  <si>
    <t>نفت پاسارگاد</t>
  </si>
  <si>
    <t>1404.11.26</t>
  </si>
  <si>
    <t>1405.11.26</t>
  </si>
  <si>
    <t>خودکار 57925</t>
  </si>
  <si>
    <t>اسپادانا قیر پاسارگاد</t>
  </si>
  <si>
    <t>خودکار 58053</t>
  </si>
  <si>
    <t>پترو کالای سامان مرکزی</t>
  </si>
  <si>
    <t>خودکار 58055</t>
  </si>
  <si>
    <t>59010</t>
  </si>
  <si>
    <t>1404.11.29</t>
  </si>
  <si>
    <t xml:space="preserve">پروفیل سازان فولاد هیرکان </t>
  </si>
  <si>
    <t>ناهار خوران گرگان</t>
  </si>
  <si>
    <t>1404.12.02</t>
  </si>
  <si>
    <t>1405.12.02</t>
  </si>
  <si>
    <t>خودکار 59556</t>
  </si>
  <si>
    <t>تبدیل نیرو سانا</t>
  </si>
  <si>
    <t>خودکار 59528</t>
  </si>
  <si>
    <t>04.12.03</t>
  </si>
  <si>
    <t>وثیقه نقدی دربانی</t>
  </si>
  <si>
    <t>فولاد سهند آذر آسیا</t>
  </si>
  <si>
    <t>مدنی تبریز</t>
  </si>
  <si>
    <t>1404.12.03</t>
  </si>
  <si>
    <t>1405.12.03</t>
  </si>
  <si>
    <t>خودکار 59973</t>
  </si>
  <si>
    <t>شهر کرد</t>
  </si>
  <si>
    <t>خودکار 59975</t>
  </si>
  <si>
    <t>شکوه شاد شانجان</t>
  </si>
  <si>
    <t>خودکار59978</t>
  </si>
  <si>
    <t xml:space="preserve">علی کمالی و شرکاء </t>
  </si>
  <si>
    <t xml:space="preserve">صرافی شایستگان </t>
  </si>
  <si>
    <t xml:space="preserve">پتروشیمی لاله </t>
  </si>
  <si>
    <t xml:space="preserve">سیمان دشتستان </t>
  </si>
  <si>
    <t>سیمان باقران</t>
  </si>
  <si>
    <t>قیر پارسیان انرژی</t>
  </si>
  <si>
    <t>مس درخشان گنبد</t>
  </si>
  <si>
    <t>پتروشیمی خارک</t>
  </si>
  <si>
    <t>پترو کالای سامان</t>
  </si>
  <si>
    <t xml:space="preserve">آذر فولاد امین </t>
  </si>
  <si>
    <t xml:space="preserve">مشتریان معاف </t>
  </si>
  <si>
    <t>مجتمع پترو صنعت گامرون</t>
  </si>
  <si>
    <t>1404.12.07</t>
  </si>
  <si>
    <t>1405.12.07</t>
  </si>
  <si>
    <t>خودکار 60965</t>
  </si>
  <si>
    <t xml:space="preserve">پالایش دنا بام گلستان </t>
  </si>
  <si>
    <t>خودکار 60973</t>
  </si>
  <si>
    <t xml:space="preserve">سازه های خودرو دیار </t>
  </si>
  <si>
    <t xml:space="preserve">مرکزی کیش </t>
  </si>
  <si>
    <t>خودکار 60975</t>
  </si>
  <si>
    <t>گسترش انرژی پاسارگاد</t>
  </si>
  <si>
    <t>خودکار 60980</t>
  </si>
  <si>
    <t xml:space="preserve">مهندسی نورهان تدبیر توسی </t>
  </si>
  <si>
    <t>ونک</t>
  </si>
  <si>
    <t>خودکار 60983</t>
  </si>
  <si>
    <t>مانا پلیمر</t>
  </si>
  <si>
    <t>هفتم تیر</t>
  </si>
  <si>
    <t>خودکار 61000</t>
  </si>
  <si>
    <t>نیرو موتور سهند</t>
  </si>
  <si>
    <t>ایوان کی</t>
  </si>
  <si>
    <t>خودکار 61187</t>
  </si>
  <si>
    <t>نیرو موتور سامان</t>
  </si>
  <si>
    <t>خودکار 61188</t>
  </si>
  <si>
    <t>خودکار 61192</t>
  </si>
  <si>
    <t>تجارت پیشه آلا</t>
  </si>
  <si>
    <t>زنجان</t>
  </si>
  <si>
    <t>1405.12.09</t>
  </si>
  <si>
    <t>1404.12.09</t>
  </si>
  <si>
    <t>خودکار 61193</t>
  </si>
  <si>
    <t>توضیحات</t>
  </si>
  <si>
    <t xml:space="preserve">معادل ریالی کارمزد واریز به اداره مرکزی بانک </t>
  </si>
  <si>
    <t>ثبت</t>
  </si>
  <si>
    <t>1404.12.23</t>
  </si>
  <si>
    <t>1404.12.26</t>
  </si>
  <si>
    <t>04.12.28</t>
  </si>
  <si>
    <t>انتقال کارمزد 232461</t>
  </si>
  <si>
    <t>ربیعی منفرد</t>
  </si>
  <si>
    <t xml:space="preserve">ربیعی منفرد </t>
  </si>
  <si>
    <t xml:space="preserve">معادل یورو در مجموع </t>
  </si>
  <si>
    <t>شركت تضامني صرافي سعيد ربيعي منفرد و شركا</t>
  </si>
  <si>
    <t>SPI INTERNATIONAL PTY</t>
  </si>
  <si>
    <t>1404.12.28</t>
  </si>
  <si>
    <t>1405.12.28</t>
  </si>
  <si>
    <t>خودکار 760</t>
  </si>
  <si>
    <t>ارس تالار امین</t>
  </si>
  <si>
    <t>خودکار 766</t>
  </si>
  <si>
    <t>فولاد بافق</t>
  </si>
  <si>
    <t>1405.01.15</t>
  </si>
  <si>
    <t>1406.01.15</t>
  </si>
  <si>
    <t>خودکار 785</t>
  </si>
  <si>
    <t>1405.01.22</t>
  </si>
  <si>
    <t>1404.12.25</t>
  </si>
  <si>
    <t>1404.01.22</t>
  </si>
  <si>
    <t>انتقال 20 درصد سهم سه ماهه چهارم 1404</t>
  </si>
  <si>
    <t>دروازه طلایی تجارت فردا</t>
  </si>
  <si>
    <t>خودکار 1437</t>
  </si>
  <si>
    <t xml:space="preserve">غدیر نیریز </t>
  </si>
  <si>
    <t>خودکار 1502</t>
  </si>
  <si>
    <t xml:space="preserve">فولاد سفید دشت چهار محال و بختیاری </t>
  </si>
  <si>
    <t>مازیار صنعت بابل</t>
  </si>
  <si>
    <t>1405.01.26</t>
  </si>
  <si>
    <t>1406.01.26</t>
  </si>
  <si>
    <t>خودکار 2079</t>
  </si>
  <si>
    <t xml:space="preserve">پترو پالایش نگین تهران </t>
  </si>
  <si>
    <t xml:space="preserve">موزه ملی قران </t>
  </si>
  <si>
    <t>1405.12.12</t>
  </si>
  <si>
    <t>خودکار 2180</t>
  </si>
  <si>
    <t>مبلغ ریالی بدهکار</t>
  </si>
  <si>
    <t xml:space="preserve">مبلغ ریالی بستانکار </t>
  </si>
  <si>
    <t xml:space="preserve">مانده به ریال </t>
  </si>
  <si>
    <t>واریز به حساب سانیار موتور پارسیان</t>
  </si>
  <si>
    <t xml:space="preserve">حواله وارده و صادره از ابتدای سال 1400 الی 1404.12.29 </t>
  </si>
  <si>
    <t>گروه مهندسین بهروش</t>
  </si>
  <si>
    <t>خودکار 1321</t>
  </si>
  <si>
    <t>ذوب آهن اطلس تجارت سهند</t>
  </si>
  <si>
    <t>خودکار 2513</t>
  </si>
  <si>
    <t>آریا مولبیدن کسری</t>
  </si>
  <si>
    <t xml:space="preserve">صنایع غذایی جوانه جاویدان </t>
  </si>
  <si>
    <t>خودکار 2535</t>
  </si>
  <si>
    <t xml:space="preserve">لوله و پروفیل کیهان </t>
  </si>
  <si>
    <t>خودکار 2546</t>
  </si>
  <si>
    <t>پارس بوتیل یزد</t>
  </si>
  <si>
    <t>خودکار 2548</t>
  </si>
  <si>
    <t xml:space="preserve">کیمیا رزین اراک </t>
  </si>
  <si>
    <t>خودکار 2550</t>
  </si>
  <si>
    <t>پیام بار دلیجان</t>
  </si>
  <si>
    <t>خودکار 2555</t>
  </si>
  <si>
    <t xml:space="preserve">علی کمالی </t>
  </si>
  <si>
    <t>کیان پرشیا</t>
  </si>
  <si>
    <t>خودرکار 2910</t>
  </si>
  <si>
    <t>شركت تضامني صرافي علي كمالي و شركا</t>
  </si>
  <si>
    <t>کارمزد تا پایان 1405/01/31</t>
  </si>
  <si>
    <t xml:space="preserve">صبا فولاد زاگرس </t>
  </si>
  <si>
    <t>1405.02.01</t>
  </si>
  <si>
    <t>خودکار 3114</t>
  </si>
  <si>
    <t>خودکار 53223/4577</t>
  </si>
  <si>
    <t>نام مشتری / نوع ارز</t>
  </si>
  <si>
    <t>1405.02.14</t>
  </si>
  <si>
    <t>1405.01.29</t>
  </si>
  <si>
    <t>پردازش طلایی برسان</t>
  </si>
  <si>
    <t>1405.02.19</t>
  </si>
  <si>
    <t>1406.02.19</t>
  </si>
  <si>
    <t>1406.02.01</t>
  </si>
  <si>
    <t>خودکار 6116</t>
  </si>
  <si>
    <t xml:space="preserve">کیمیا آکام رایکا مانا </t>
  </si>
  <si>
    <t>خودکار 6184</t>
  </si>
  <si>
    <t xml:space="preserve">نگین پولاد پترو آرون </t>
  </si>
  <si>
    <t>خودکار 6182</t>
  </si>
  <si>
    <t xml:space="preserve">تولیدی روی پرور زنجان </t>
  </si>
  <si>
    <t>1405.02.08</t>
  </si>
  <si>
    <t>1406.02.08</t>
  </si>
  <si>
    <t xml:space="preserve">شمش سازان زنجان </t>
  </si>
  <si>
    <t xml:space="preserve">نوین پژوهان شمس زنگان </t>
  </si>
  <si>
    <t>صنعت پروفیل آرش</t>
  </si>
  <si>
    <t>خودکار 6219</t>
  </si>
  <si>
    <t>معدن جویان فارس</t>
  </si>
  <si>
    <t>خودکار 6221</t>
  </si>
  <si>
    <t xml:space="preserve">پترو پلاستیک میران </t>
  </si>
  <si>
    <t>خودکار 6222</t>
  </si>
  <si>
    <t xml:space="preserve">گونیا برش اصفهان </t>
  </si>
  <si>
    <t>خودکار 6226</t>
  </si>
  <si>
    <t>مهر پویش آوالان</t>
  </si>
  <si>
    <t>خودکار 6235</t>
  </si>
  <si>
    <t xml:space="preserve">صنایع فولاد و چدن بهمن آسیا </t>
  </si>
  <si>
    <t>خودکار 6233</t>
  </si>
  <si>
    <t xml:space="preserve">فرآوری مواد معدنی کانی پروران زنگان </t>
  </si>
  <si>
    <t>كيوان   معنوي طهراني</t>
  </si>
  <si>
    <t xml:space="preserve">ترانس و تجهیزات سپهر </t>
  </si>
  <si>
    <t>1405.02.22</t>
  </si>
  <si>
    <t xml:space="preserve">قالا آی سون </t>
  </si>
  <si>
    <t>1406.02.22</t>
  </si>
  <si>
    <t>خودکار 6856</t>
  </si>
  <si>
    <t>آتیه فولاد فلات غرب</t>
  </si>
  <si>
    <t>ارتش اصفهان</t>
  </si>
  <si>
    <t>خودکار 6855</t>
  </si>
  <si>
    <t>پویا نوین قطع جی</t>
  </si>
  <si>
    <t>آزادی اصفهان</t>
  </si>
  <si>
    <t>خودکار6946</t>
  </si>
  <si>
    <t>خودکار 6217/8107</t>
  </si>
  <si>
    <t>خودکار 6706+6582/8108</t>
  </si>
  <si>
    <t>شركت تضامني بهنام صفروند و شركا</t>
  </si>
  <si>
    <t>1404.11.19</t>
  </si>
  <si>
    <t>پرداخت نقدی از محل واریز به حساب مشمول می شود.</t>
  </si>
  <si>
    <t xml:space="preserve">پتروشیمی جم </t>
  </si>
  <si>
    <t>1405.08.08</t>
  </si>
  <si>
    <t>9634/31000</t>
  </si>
  <si>
    <t xml:space="preserve">روئین طلا زنجان </t>
  </si>
  <si>
    <t>1405.03.12</t>
  </si>
  <si>
    <t>1406.03.12</t>
  </si>
  <si>
    <t>خودکار 9761</t>
  </si>
  <si>
    <t xml:space="preserve">آفتاب پلیمر یاس </t>
  </si>
  <si>
    <t>امام ساری</t>
  </si>
  <si>
    <t>1406.03.11</t>
  </si>
  <si>
    <t>خودکار 9725</t>
  </si>
  <si>
    <t xml:space="preserve">رایان آلیاژ نوین </t>
  </si>
  <si>
    <t>خودکار 9726</t>
  </si>
  <si>
    <t xml:space="preserve">البرز تجارت توانگر </t>
  </si>
  <si>
    <t>خودکار 9730</t>
  </si>
  <si>
    <t>مجتمع فولاد آذر آبادگان ارس</t>
  </si>
  <si>
    <t>خودکار 1353</t>
  </si>
  <si>
    <t xml:space="preserve">ویوا پترو آسیا </t>
  </si>
  <si>
    <t>خودکار 9740</t>
  </si>
  <si>
    <t>کابین کاران سینا فر</t>
  </si>
  <si>
    <t>فولاد جاوید بناب</t>
  </si>
  <si>
    <t>خودکار 9747</t>
  </si>
  <si>
    <t>خودکار 9744</t>
  </si>
  <si>
    <t xml:space="preserve">پالایش ایمن راه </t>
  </si>
  <si>
    <t>خودکار 9749</t>
  </si>
  <si>
    <t xml:space="preserve">تکنولوژی تکمیل چاه کیش </t>
  </si>
  <si>
    <t>خودکار 9775</t>
  </si>
  <si>
    <t xml:space="preserve">آریا تجارت صابر و شریک </t>
  </si>
  <si>
    <t xml:space="preserve">قرارداد </t>
  </si>
  <si>
    <t>05.03.13</t>
  </si>
  <si>
    <t xml:space="preserve">وثیقه نقدی آریا تجارت صابر </t>
  </si>
  <si>
    <t>آریا تجارت صابر</t>
  </si>
  <si>
    <t xml:space="preserve">آریا تجارت صابر </t>
  </si>
  <si>
    <t xml:space="preserve">صرافی آپرین </t>
  </si>
  <si>
    <t>شركت تضامني آريا تجارت صابر و شريك</t>
  </si>
  <si>
    <t>شركت تضامني صرافي احسان صفوي امير و شركا</t>
  </si>
  <si>
    <t>1405.03.17</t>
  </si>
  <si>
    <t>1405.03.19</t>
  </si>
  <si>
    <t xml:space="preserve">عودت وثیقه قاسمی راد </t>
  </si>
  <si>
    <t xml:space="preserve">فرید صحهنه </t>
  </si>
  <si>
    <t>1405.03.21</t>
  </si>
  <si>
    <t>1406.03.21</t>
  </si>
  <si>
    <t>خودکار 11171</t>
  </si>
  <si>
    <t xml:space="preserve">فنر سازی زر </t>
  </si>
  <si>
    <t>زامیاد</t>
  </si>
  <si>
    <t>1405.03.23</t>
  </si>
  <si>
    <t>1406.03.23</t>
  </si>
  <si>
    <t>خودرکار 11223</t>
  </si>
  <si>
    <t>ساتیار خودرو آسیا</t>
  </si>
  <si>
    <t>خودکار 11229</t>
  </si>
  <si>
    <t>اعلا روغن سپاهان</t>
  </si>
  <si>
    <t>1405.3.23</t>
  </si>
  <si>
    <t>خودکار 11234</t>
  </si>
  <si>
    <t>پیشرو صنعت فولاد ساب</t>
  </si>
  <si>
    <t>1406.03.17</t>
  </si>
  <si>
    <t>خودکار 11221</t>
  </si>
  <si>
    <t>صدر آهنین اصفهان</t>
  </si>
  <si>
    <t>صدوق اصفهان</t>
  </si>
  <si>
    <t>1405.03.24</t>
  </si>
  <si>
    <t>1406.03.24</t>
  </si>
  <si>
    <t>خودکار 11552</t>
  </si>
  <si>
    <t>OK</t>
  </si>
  <si>
    <t>05.03.26</t>
  </si>
  <si>
    <t>*29</t>
  </si>
  <si>
    <t xml:space="preserve"> مهدی ملک زاده و شرکآء</t>
  </si>
  <si>
    <t>1405.04.06</t>
  </si>
  <si>
    <t>انتقال 20 درصد سهم سه ماهه اول 1405</t>
  </si>
  <si>
    <t>بهسار تدبیر رادمان</t>
  </si>
  <si>
    <t>1405.04.02</t>
  </si>
  <si>
    <t>1406.04.02</t>
  </si>
  <si>
    <t>خودکار 13063</t>
  </si>
  <si>
    <t>آلیاژ تیس منطقه آزاد چابهار</t>
  </si>
  <si>
    <t xml:space="preserve">زاهدان </t>
  </si>
  <si>
    <t>خودکار 13075</t>
  </si>
  <si>
    <t>گسترش صنایع روی ایرانیان</t>
  </si>
  <si>
    <t>خودکار 13128</t>
  </si>
  <si>
    <t>تولید و توسعه سرب و روی ایرانیان</t>
  </si>
  <si>
    <t>خودکار 13140</t>
  </si>
  <si>
    <t xml:space="preserve">صنعتی و معدنی کیمایی زنجان </t>
  </si>
  <si>
    <t>خودکار 13138</t>
  </si>
  <si>
    <t xml:space="preserve">تجارت بین الملل سوین </t>
  </si>
  <si>
    <t>یاسوج</t>
  </si>
  <si>
    <t>زرین معدن آسیا</t>
  </si>
  <si>
    <t>خودکار 13134</t>
  </si>
  <si>
    <t>توسعه صنایع روی خاورمیانه</t>
  </si>
  <si>
    <t>خودکار 13142</t>
  </si>
  <si>
    <t>خودکار 13135/13181</t>
  </si>
  <si>
    <t>1405.11.25</t>
  </si>
  <si>
    <t>خودکار 46510/13252</t>
  </si>
  <si>
    <t>سیم راد سما</t>
  </si>
  <si>
    <t>1406.04.06</t>
  </si>
  <si>
    <t>خودکار 13420</t>
  </si>
  <si>
    <t>خودکار 6215/8106/13414</t>
  </si>
  <si>
    <t>خودکار 6229/810513413</t>
  </si>
  <si>
    <t>احداث گستر نیروی پارس</t>
  </si>
  <si>
    <t>چهارراه حکیم نظامی اصفهان</t>
  </si>
  <si>
    <t>خودکار 13468</t>
  </si>
  <si>
    <t xml:space="preserve">زنجیره تامین چهلستون </t>
  </si>
  <si>
    <t>خودکار 13692</t>
  </si>
  <si>
    <t>05.04.11</t>
  </si>
  <si>
    <t xml:space="preserve">وثیقه نقدی دربانی </t>
  </si>
  <si>
    <t xml:space="preserve">رنگین طیف شیمی </t>
  </si>
  <si>
    <t>شهر صنعتی البرز قزوین</t>
  </si>
  <si>
    <t>1405.04.20</t>
  </si>
  <si>
    <t>1406.04.20</t>
  </si>
  <si>
    <t>خودکار 15141</t>
  </si>
  <si>
    <t>1406.05.20</t>
  </si>
  <si>
    <t>10897/15286</t>
  </si>
  <si>
    <t>1405/CNT/1132</t>
  </si>
  <si>
    <t>شرکت صنعتی تلاشگران مس نوید</t>
  </si>
  <si>
    <t>کرمان</t>
  </si>
  <si>
    <t>خودکار 15288</t>
  </si>
  <si>
    <t>آریا استیل ایرانیان</t>
  </si>
  <si>
    <t>خودکار 15289</t>
  </si>
  <si>
    <t>پالایش حصار مهران</t>
  </si>
  <si>
    <t>خودکار 15292</t>
  </si>
  <si>
    <t>معنوی طهرانی</t>
  </si>
  <si>
    <t>2</t>
  </si>
  <si>
    <t>3</t>
  </si>
  <si>
    <t>1</t>
  </si>
  <si>
    <t>4</t>
  </si>
  <si>
    <t>گسترش صنایع معادن و ذوب فلبزات رنگین مرکزی</t>
  </si>
  <si>
    <t>خودکار 15773</t>
  </si>
  <si>
    <t>خودکار6216/8104/16676</t>
  </si>
  <si>
    <t xml:space="preserve">بسپار شیمی سپیدان </t>
  </si>
  <si>
    <t>1405.04.30</t>
  </si>
  <si>
    <t>1406.04.30</t>
  </si>
  <si>
    <t>خودکار 17411</t>
  </si>
  <si>
    <t>سپید شیمی پرتو</t>
  </si>
  <si>
    <t>خودکار 17424</t>
  </si>
  <si>
    <t>خالص سازان روی زنجان</t>
  </si>
  <si>
    <t>1405.03.26</t>
  </si>
  <si>
    <t>1406.03.26</t>
  </si>
  <si>
    <t>خودکار 17497</t>
  </si>
  <si>
    <t>سپید تن پرنیان پویش</t>
  </si>
  <si>
    <t>خودکار 17432</t>
  </si>
  <si>
    <t xml:space="preserve">پاکوت پارت </t>
  </si>
  <si>
    <t>خودکار 17434</t>
  </si>
  <si>
    <t>خودکار 2530/17413</t>
  </si>
  <si>
    <t xml:space="preserve">صحت گستر آریا </t>
  </si>
  <si>
    <t>خودکار 17416</t>
  </si>
  <si>
    <t xml:space="preserve">در و گوهر آویژه </t>
  </si>
  <si>
    <t xml:space="preserve">مرکزی کرمان </t>
  </si>
  <si>
    <t>خودکار 17422</t>
  </si>
  <si>
    <t xml:space="preserve">اکسیر سازان کویر ایرانیان </t>
  </si>
  <si>
    <t>خودکار 17418</t>
  </si>
  <si>
    <t>پایش وارنا گستر منطقه آزاد انزلی</t>
  </si>
  <si>
    <t>مرکزی رشت</t>
  </si>
  <si>
    <t>خودکار 17487</t>
  </si>
  <si>
    <t>پالایش نفت جی ارس</t>
  </si>
  <si>
    <t>خودکار 17491</t>
  </si>
  <si>
    <t>آذر دوام یول</t>
  </si>
  <si>
    <t>خودکار 17495</t>
  </si>
  <si>
    <t xml:space="preserve">حواله وارده و صادره از ابتدای سال 1405 الی 1405.04.31 </t>
  </si>
  <si>
    <t xml:space="preserve">تجمیع حواله وارده و صادره از آغاز فعالیت تا پایان 1405.04.31 </t>
  </si>
  <si>
    <t>140.04.31</t>
  </si>
  <si>
    <t xml:space="preserve">جمع کل عملیات کارگزاران معادل یورو  از آغاز فعالیت   تا پایان 1405/04/31 </t>
  </si>
  <si>
    <t>مانده مشتریان تا پایان 1405/04/31</t>
  </si>
  <si>
    <t xml:space="preserve">نفت ستاره خليج فارس </t>
  </si>
  <si>
    <t>نفت ايرانول</t>
  </si>
  <si>
    <t xml:space="preserve">ملي نفت ايران </t>
  </si>
  <si>
    <t>معدني و صنعتي چادرملو</t>
  </si>
  <si>
    <t>متانول كاوه</t>
  </si>
  <si>
    <t xml:space="preserve">فولاد مباركه اصفهان </t>
  </si>
  <si>
    <t>فراورده هاي قيري هرمز پاسارگاد</t>
  </si>
  <si>
    <t>شركت هوايار گاز بين الملل</t>
  </si>
  <si>
    <t>شركت ويوا پترو آسيا</t>
  </si>
  <si>
    <t>شركت ويستا پليمر مهر</t>
  </si>
  <si>
    <t>شركت نيرو كلر</t>
  </si>
  <si>
    <t>شركت نوين زعفران</t>
  </si>
  <si>
    <t>شركت نوين پژوهان شمس زنگان</t>
  </si>
  <si>
    <t>شركت نفت سپاهان</t>
  </si>
  <si>
    <t>شركت نفت پاسارگاد</t>
  </si>
  <si>
    <t>شركت نفت پارس</t>
  </si>
  <si>
    <t>شركت نفت بهران</t>
  </si>
  <si>
    <t>شركت مهندسي و ساختمان صنايع نفت</t>
  </si>
  <si>
    <t>شركت مهندسي و ساختمان تيو انرژي</t>
  </si>
  <si>
    <t>شركت مهندسي نورهان تدبير توس</t>
  </si>
  <si>
    <t>شركت ملي صنايع مس ايران</t>
  </si>
  <si>
    <t>شركت ملي پخش فرآورده هاي نفتي ايران</t>
  </si>
  <si>
    <t xml:space="preserve">شركت ملي پالايش و پخش فرآورده هاي نفتي ايران </t>
  </si>
  <si>
    <t>شركت معدني و صنايع معدني ارزش آفرين</t>
  </si>
  <si>
    <t>شركت معدني املاح ايران</t>
  </si>
  <si>
    <t>شركت مجتمع صنايع آلومينيوم جنوب</t>
  </si>
  <si>
    <t>شركت مجتمع شيميايي آبنوس</t>
  </si>
  <si>
    <t>شركت گيتي نگاره نيلگون</t>
  </si>
  <si>
    <t>شركت گسترش صنايع معادن و ذوب فلزات رنگين مركزي</t>
  </si>
  <si>
    <t>شركت گروه توليدي و بازرگاني آسه تجارت آسيا</t>
  </si>
  <si>
    <t>شركت گرد روي پارس</t>
  </si>
  <si>
    <t>شركت كيميا رزين اراك</t>
  </si>
  <si>
    <t>شركت كيان پرشيا</t>
  </si>
  <si>
    <t>شركت كشتيراني درياي خزر</t>
  </si>
  <si>
    <t>شركت كشت و صنعت تخته فشرده پاك چوب</t>
  </si>
  <si>
    <t>شركت كابين كاران سينافر</t>
  </si>
  <si>
    <t>شركت فولاد غدير ني ريز</t>
  </si>
  <si>
    <t>شركت فولاد سهند آذر آسيا</t>
  </si>
  <si>
    <t>شركت فولاد بافق</t>
  </si>
  <si>
    <t>شركت فولاد آلياژي ايران</t>
  </si>
  <si>
    <t>شركت فنر سازي زر</t>
  </si>
  <si>
    <t>شركت فرآوري مواد مواد معدني كاني پروران زنگان</t>
  </si>
  <si>
    <t>شركت فرآوري مس درخشان تخت گنبد</t>
  </si>
  <si>
    <t>شركت غلتك سازان سپاهان</t>
  </si>
  <si>
    <t>شركت طلايه داران مس جيرفت</t>
  </si>
  <si>
    <t>شركت طلاي ناب كوروش</t>
  </si>
  <si>
    <t>شركت طراحي و مهندسي صنايع انرژي</t>
  </si>
  <si>
    <t>شركت صنعتي زكريا شيمي البرز</t>
  </si>
  <si>
    <t>شركت صنايع مس شهيد باهنر</t>
  </si>
  <si>
    <t>شركت صنايع سيمان شهر كرد</t>
  </si>
  <si>
    <t>شركت صنايع سيمان دشتستان</t>
  </si>
  <si>
    <t>شركت صنايع توليدي نورد گرم فلز</t>
  </si>
  <si>
    <t>شركت صنايع پتروشيمي كرمانشاه</t>
  </si>
  <si>
    <t>شركت صنايع بهداشتي پايدار</t>
  </si>
  <si>
    <t>شركت صنايع آلياژ تيس منطقه آزاد چابهار</t>
  </si>
  <si>
    <t>شركت صبا نور ايرانيان</t>
  </si>
  <si>
    <t>شركت شمش سازان زنجان</t>
  </si>
  <si>
    <t>شركت سيمان مند دشتي</t>
  </si>
  <si>
    <t>شركت سيمان كردستان</t>
  </si>
  <si>
    <t>شركت سيمان سفيد شرق</t>
  </si>
  <si>
    <t>شركت سيم راد سما</t>
  </si>
  <si>
    <t>شركت سفيران درياي فردا</t>
  </si>
  <si>
    <t>شركت سفيران پيام دريا</t>
  </si>
  <si>
    <t>شركت سانيار موتور پارسيان</t>
  </si>
  <si>
    <t>شركت سامان پويش تامين</t>
  </si>
  <si>
    <t>شركت سالم تجارت آسيا</t>
  </si>
  <si>
    <t>شركت سازه هاي خودرو ديار</t>
  </si>
  <si>
    <t>شركت ساختماني و نصب توربو كمپرسور نفت</t>
  </si>
  <si>
    <t>شركت ساتيار خودرو آسيا</t>
  </si>
  <si>
    <t>شركت روئين طلاي زنجان</t>
  </si>
  <si>
    <t>شركت رنگين طيف شيمي</t>
  </si>
  <si>
    <t>شركت راهبرد توسعه پتروسازان كارا</t>
  </si>
  <si>
    <t>شركت راهبر ترابر انرژي</t>
  </si>
  <si>
    <t>شركت ذوب آهن اطلس تجارت سهند</t>
  </si>
  <si>
    <t>شركت دروازه طلايي تجارت فردا</t>
  </si>
  <si>
    <t>شركت در و گهر آويژه</t>
  </si>
  <si>
    <t>شركت داروسازي كاسپين تامين</t>
  </si>
  <si>
    <t>شركت داروسازي اكسير</t>
  </si>
  <si>
    <t>شركت حفاري استوان كيش</t>
  </si>
  <si>
    <t>شركت چاپار شيمي زاگرس</t>
  </si>
  <si>
    <t>شركت تهويه</t>
  </si>
  <si>
    <t>شركت توليدي لوله و پروفيل كيهان</t>
  </si>
  <si>
    <t>شركت توليدي صنعت قير پارسيان انرژي</t>
  </si>
  <si>
    <t>شركت توليدي روي پرور زنجان</t>
  </si>
  <si>
    <t>شركت توليدي بازرگاني و عمراني زنوبر ايرانيان</t>
  </si>
  <si>
    <t>شركت توسعه نفت و گاز مپنا</t>
  </si>
  <si>
    <t>شركت تلاشگران مواد معدني كيميا صنعت ايرانيان</t>
  </si>
  <si>
    <t>شركت تكنولوژي تكميل چاه كيش</t>
  </si>
  <si>
    <t>شركت تعاوني پارسيان گستر منشور شيراز</t>
  </si>
  <si>
    <t>شركت ترانس و تجهيزات سپهر</t>
  </si>
  <si>
    <t>شركت تجهيزات توربو كمپرسور نفت</t>
  </si>
  <si>
    <t>شركت تبديل نيرو سانا</t>
  </si>
  <si>
    <t>شركت پيشگامان معماري آريا</t>
  </si>
  <si>
    <t>شركت پيشداد فولاد ارس</t>
  </si>
  <si>
    <t>شركت پيام بار دليجان</t>
  </si>
  <si>
    <t>شركت پرگاس شيمي لرستان</t>
  </si>
  <si>
    <t>شركت پديده شيمي جم</t>
  </si>
  <si>
    <t xml:space="preserve">شركت پتروشيمي مارون </t>
  </si>
  <si>
    <t xml:space="preserve">شركت پتروشيمي لاله </t>
  </si>
  <si>
    <t>شركت پتروشيمي قائد بصير</t>
  </si>
  <si>
    <t>شركت پتروشيمي غدير</t>
  </si>
  <si>
    <t>شركت پتروشيمي زاگرس</t>
  </si>
  <si>
    <t>شركت پتروشيمي خراسان</t>
  </si>
  <si>
    <t>شركت پتروشيمي جم</t>
  </si>
  <si>
    <t>شركت پتروپالايش نيك يزد</t>
  </si>
  <si>
    <t>شركت پتروپالايش كنگان</t>
  </si>
  <si>
    <t>شركت پترو نيرو صبا</t>
  </si>
  <si>
    <t>شركت پترو كالاي سامان</t>
  </si>
  <si>
    <t>شركت پترو پالايش نگين تهران</t>
  </si>
  <si>
    <t>شركت پالايشكده پرند شيمي زاگرس</t>
  </si>
  <si>
    <t>شركت پالايش نفت پايا</t>
  </si>
  <si>
    <t>شركت پاكسان</t>
  </si>
  <si>
    <t>شركت پاكديس</t>
  </si>
  <si>
    <t>شركت پارس موليبدن</t>
  </si>
  <si>
    <t>شركت بهبود صنعت چوب نصر</t>
  </si>
  <si>
    <t>شركت به تام روانكار</t>
  </si>
  <si>
    <t>شركت آسيا بام ظفر</t>
  </si>
  <si>
    <t>شركت آرين سلامت سينا</t>
  </si>
  <si>
    <t>شركت آريا موليبدن كسري</t>
  </si>
  <si>
    <t>شركت آريا استيل ايرانيان</t>
  </si>
  <si>
    <t>شركت آذر فولاد امين</t>
  </si>
  <si>
    <t>شركت ايراندار</t>
  </si>
  <si>
    <t>شركت البرز تجارت  توانگر</t>
  </si>
  <si>
    <t>شركت اكسير سازان كوير ايرانيان</t>
  </si>
  <si>
    <t>شركت اكتشاف توسعه و توليد پاسارگاد</t>
  </si>
  <si>
    <t>شركت اقتصاد تابان فرداي كيش</t>
  </si>
  <si>
    <t>شركت اطلس فولاد نويان</t>
  </si>
  <si>
    <t>شركت ارس تارلا امين</t>
  </si>
  <si>
    <t>شرك صبا فولاد زاگرس</t>
  </si>
  <si>
    <t xml:space="preserve">سيم و كابل ابهر </t>
  </si>
  <si>
    <t>سازنده توربو كمپرسور</t>
  </si>
  <si>
    <t>ريخته گري دقيق پارس</t>
  </si>
  <si>
    <t xml:space="preserve">توسعه پترو ايران </t>
  </si>
  <si>
    <t>توربين هاي صنعتي غدير</t>
  </si>
  <si>
    <t xml:space="preserve">توربوكمپرسور نفت </t>
  </si>
  <si>
    <t xml:space="preserve">تجهيزات گاز تامكار </t>
  </si>
  <si>
    <t xml:space="preserve">تجارت صنعت پتروشيمي خليج فارس </t>
  </si>
  <si>
    <t>پليمرآريا ساسول</t>
  </si>
  <si>
    <t>پتروشيمي فن آوران</t>
  </si>
  <si>
    <t xml:space="preserve">پتروشيمي شيراز </t>
  </si>
  <si>
    <t>پتروشيمي رازي</t>
  </si>
  <si>
    <t xml:space="preserve">پتروشيمي خارك </t>
  </si>
  <si>
    <t>پتروشيمي تبريز</t>
  </si>
  <si>
    <t>پتروشيمي پرديس</t>
  </si>
  <si>
    <t xml:space="preserve">پتروشيمي بيستون </t>
  </si>
  <si>
    <t>پتروشيمي ايلام</t>
  </si>
  <si>
    <t>پالايش نفت لاوان</t>
  </si>
  <si>
    <t xml:space="preserve">پالايش نفت اصفهان </t>
  </si>
  <si>
    <t>پالايش  نفت كرمانشاه</t>
  </si>
  <si>
    <t xml:space="preserve">بانك ملت-معين بين الملل ICE </t>
  </si>
  <si>
    <t>بانك ملت-معين اماني ICE</t>
  </si>
  <si>
    <t>بانك ملت-معين ICE فروشندگان</t>
  </si>
  <si>
    <t>بانك ملت -معينICE خريداران</t>
  </si>
  <si>
    <t>بانك ملت</t>
  </si>
  <si>
    <t xml:space="preserve">او وان </t>
  </si>
  <si>
    <t xml:space="preserve">بانک مرکزی جمهوری اسلامی ایران </t>
  </si>
  <si>
    <t xml:space="preserve"> شركت مهندسي و ساختماني جهانپارس</t>
  </si>
  <si>
    <t xml:space="preserve">سهم کارمزد شرکت راهبر نزد کارگزاران تا پایان 1405/04/31 </t>
  </si>
  <si>
    <t>شركت تضامني جواد پور دارا و شركا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</si>
</sst>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??_);_(@_)"/>
    <numFmt numFmtId="165" formatCode="_-[$AED-4C09]* #,##0.00_-;\-[$AED-4C09]* #,##0.00_-;_-[$AED-4C09]* &quot;-&quot;??_-;_-@_-"/>
    <numFmt numFmtId="166" formatCode="_([$AED]\ * #,##0.00_);_([$AED]\ * \(#,##0.00\);_([$AED]\ * &quot;-&quot;??_);_(@_)"/>
    <numFmt numFmtId="167" formatCode="_([$USD]\ * #,##0.00_);_([$USD]\ * \(#,##0.00\);_([$USD]\ * &quot;-&quot;??_);_(@_)"/>
    <numFmt numFmtId="168" formatCode="_(* #,##0.00_);_(* \(#,##0.00\);_(* &quot;-&quot;????_);_(@_)"/>
    <numFmt numFmtId="169" formatCode="#,##0.00;\-#,##0.00;#,##0.00"/>
    <numFmt numFmtId="170" formatCode="_(* #,##0.000_);_(* \(#,##0.000\);_(* &quot;-&quot;???_);_(@_)"/>
    <numFmt numFmtId="171" formatCode="_(* #,##0_);_(* \(#,##0\);_(* &quot;-&quot;??_);_(@_)"/>
    <numFmt numFmtId="172" formatCode="#,##0;\-#,##0;#,##0"/>
    <numFmt numFmtId="173" formatCode="_([$EUR]\ * #,##0.00_);_([$EUR]\ * \(#,##0.00\);_([$EUR]\ * &quot;-&quot;??_);_(@_)"/>
    <numFmt numFmtId="174" formatCode="#0;\-#0;#0"/>
    <numFmt numFmtId="175" formatCode="_(* #,##0.0_);_(* \(#,##0.0\);_(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11"/>
      <color theme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C00000"/>
      <name val="Calibri"/>
      <family val="2"/>
      <scheme val="minor"/>
    </font>
    <font>
      <b/>
      <u val="singleAccounting"/>
      <sz val="1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theme="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 val="singleAccounting"/>
      <sz val="10"/>
      <color rgb="FFFF0000"/>
      <name val="Calibri"/>
      <family val="2"/>
      <scheme val="minor"/>
    </font>
    <font>
      <b/>
      <sz val="14"/>
      <color theme="1"/>
      <name val="B Nazanin"/>
      <charset val="178"/>
    </font>
    <font>
      <sz val="16"/>
      <color theme="1"/>
      <name val="B Nazanin"/>
      <charset val="178"/>
    </font>
    <font>
      <sz val="16"/>
      <color rgb="FFC00000"/>
      <name val="B Nazanin"/>
      <charset val="178"/>
    </font>
    <font>
      <sz val="11"/>
      <color theme="1"/>
      <name val="Calibri"/>
      <family val="2"/>
      <charset val="178"/>
      <scheme val="minor"/>
    </font>
    <font>
      <sz val="14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0" fillId="0" borderId="0"/>
  </cellStyleXfs>
  <cellXfs count="1608">
    <xf numFmtId="0" fontId="0" fillId="0" borderId="0" xfId="0"/>
    <xf numFmtId="43" fontId="2" fillId="2" borderId="4" xfId="1" applyFont="1" applyFill="1" applyBorder="1" applyAlignment="1">
      <alignment horizontal="center" vertical="center" wrapText="1"/>
    </xf>
    <xf numFmtId="43" fontId="0" fillId="0" borderId="0" xfId="1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2" fillId="0" borderId="0" xfId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3" fontId="0" fillId="0" borderId="7" xfId="1" applyFont="1" applyBorder="1" applyAlignment="1">
      <alignment horizontal="center" vertical="center"/>
    </xf>
    <xf numFmtId="43" fontId="0" fillId="0" borderId="0" xfId="0" applyNumberFormat="1"/>
    <xf numFmtId="43" fontId="0" fillId="0" borderId="0" xfId="1" applyFont="1" applyAlignment="1">
      <alignment wrapText="1"/>
    </xf>
    <xf numFmtId="43" fontId="0" fillId="0" borderId="0" xfId="1" applyFont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43" fontId="2" fillId="6" borderId="10" xfId="1" applyFont="1" applyFill="1" applyBorder="1" applyAlignment="1">
      <alignment vertical="center" wrapText="1"/>
    </xf>
    <xf numFmtId="43" fontId="0" fillId="0" borderId="0" xfId="1" applyFont="1" applyAlignment="1">
      <alignment horizontal="center" vertical="center"/>
    </xf>
    <xf numFmtId="43" fontId="0" fillId="0" borderId="0" xfId="1" applyFont="1" applyAlignment="1"/>
    <xf numFmtId="43" fontId="2" fillId="2" borderId="10" xfId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43" fontId="0" fillId="6" borderId="19" xfId="1" applyFont="1" applyFill="1" applyBorder="1" applyAlignment="1">
      <alignment horizontal="center" vertical="center" wrapText="1"/>
    </xf>
    <xf numFmtId="43" fontId="0" fillId="6" borderId="20" xfId="1" applyFont="1" applyFill="1" applyBorder="1" applyAlignment="1">
      <alignment horizontal="center" vertical="center" wrapText="1"/>
    </xf>
    <xf numFmtId="43" fontId="0" fillId="6" borderId="21" xfId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21" xfId="1" applyFont="1" applyFill="1" applyBorder="1" applyAlignment="1">
      <alignment horizontal="center" vertical="center"/>
    </xf>
    <xf numFmtId="43" fontId="12" fillId="0" borderId="0" xfId="1" applyFont="1"/>
    <xf numFmtId="43" fontId="2" fillId="6" borderId="10" xfId="1" applyFont="1" applyFill="1" applyBorder="1" applyAlignment="1">
      <alignment horizontal="center" vertical="center" wrapText="1"/>
    </xf>
    <xf numFmtId="43" fontId="0" fillId="2" borderId="24" xfId="1" applyFont="1" applyFill="1" applyBorder="1" applyAlignment="1">
      <alignment horizontal="center" vertical="center"/>
    </xf>
    <xf numFmtId="43" fontId="0" fillId="6" borderId="24" xfId="1" applyFont="1" applyFill="1" applyBorder="1" applyAlignment="1">
      <alignment horizontal="center" vertical="center" wrapText="1"/>
    </xf>
    <xf numFmtId="43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0" fillId="2" borderId="7" xfId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3" fontId="0" fillId="0" borderId="7" xfId="0" applyNumberFormat="1" applyBorder="1" applyAlignment="1">
      <alignment horizontal="center" vertical="center"/>
    </xf>
    <xf numFmtId="43" fontId="2" fillId="6" borderId="4" xfId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3" fontId="0" fillId="2" borderId="7" xfId="1" applyFont="1" applyFill="1" applyBorder="1" applyAlignment="1">
      <alignment horizontal="center" vertical="center"/>
    </xf>
    <xf numFmtId="43" fontId="10" fillId="0" borderId="41" xfId="1" applyFont="1" applyBorder="1"/>
    <xf numFmtId="43" fontId="0" fillId="0" borderId="7" xfId="1" applyFont="1" applyFill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43" fontId="2" fillId="0" borderId="7" xfId="0" applyNumberFormat="1" applyFont="1" applyBorder="1" applyAlignment="1">
      <alignment horizontal="center" vertical="center"/>
    </xf>
    <xf numFmtId="43" fontId="0" fillId="0" borderId="9" xfId="0" applyNumberFormat="1" applyBorder="1" applyAlignment="1">
      <alignment horizontal="center" vertical="center"/>
    </xf>
    <xf numFmtId="43" fontId="0" fillId="0" borderId="9" xfId="1" applyFont="1" applyFill="1" applyBorder="1" applyAlignment="1">
      <alignment horizontal="center" vertical="center"/>
    </xf>
    <xf numFmtId="43" fontId="2" fillId="0" borderId="9" xfId="0" applyNumberFormat="1" applyFont="1" applyBorder="1" applyAlignment="1">
      <alignment horizontal="center" vertical="center"/>
    </xf>
    <xf numFmtId="43" fontId="12" fillId="0" borderId="7" xfId="1" applyFont="1" applyBorder="1" applyAlignment="1">
      <alignment horizontal="center" vertical="center"/>
    </xf>
    <xf numFmtId="43" fontId="12" fillId="0" borderId="9" xfId="1" applyFont="1" applyBorder="1" applyAlignment="1">
      <alignment horizontal="center" vertical="center"/>
    </xf>
    <xf numFmtId="43" fontId="12" fillId="0" borderId="9" xfId="1" applyFont="1" applyFill="1" applyBorder="1" applyAlignment="1">
      <alignment horizontal="center" vertical="center"/>
    </xf>
    <xf numFmtId="43" fontId="12" fillId="0" borderId="7" xfId="1" applyFont="1" applyFill="1" applyBorder="1" applyAlignment="1">
      <alignment horizontal="center" vertical="center"/>
    </xf>
    <xf numFmtId="0" fontId="12" fillId="0" borderId="0" xfId="0" applyFont="1"/>
    <xf numFmtId="43" fontId="0" fillId="6" borderId="7" xfId="1" applyFont="1" applyFill="1" applyBorder="1" applyAlignment="1">
      <alignment horizontal="center" vertical="center" wrapText="1"/>
    </xf>
    <xf numFmtId="43" fontId="0" fillId="0" borderId="0" xfId="1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3" fontId="14" fillId="0" borderId="11" xfId="1" applyFont="1" applyBorder="1" applyAlignment="1">
      <alignment horizontal="center" vertical="center"/>
    </xf>
    <xf numFmtId="43" fontId="2" fillId="0" borderId="47" xfId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36" xfId="0" applyBorder="1" applyAlignment="1">
      <alignment readingOrder="2"/>
    </xf>
    <xf numFmtId="0" fontId="0" fillId="0" borderId="36" xfId="0" applyBorder="1"/>
    <xf numFmtId="0" fontId="6" fillId="0" borderId="0" xfId="0" applyFont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7" fillId="0" borderId="0" xfId="0" applyFont="1"/>
    <xf numFmtId="43" fontId="10" fillId="0" borderId="44" xfId="1" applyFont="1" applyBorder="1"/>
    <xf numFmtId="43" fontId="9" fillId="0" borderId="0" xfId="1" applyFont="1" applyFill="1" applyBorder="1" applyAlignment="1">
      <alignment horizontal="center" vertical="center" wrapText="1"/>
    </xf>
    <xf numFmtId="43" fontId="10" fillId="0" borderId="10" xfId="1" applyFont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26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5" borderId="7" xfId="0" applyFill="1" applyBorder="1" applyAlignment="1">
      <alignment horizontal="center" vertical="center"/>
    </xf>
    <xf numFmtId="0" fontId="0" fillId="0" borderId="7" xfId="0" applyBorder="1"/>
    <xf numFmtId="0" fontId="2" fillId="4" borderId="7" xfId="0" applyFont="1" applyFill="1" applyBorder="1" applyAlignment="1">
      <alignment horizontal="center" vertical="center"/>
    </xf>
    <xf numFmtId="43" fontId="2" fillId="4" borderId="7" xfId="1" applyFont="1" applyFill="1" applyBorder="1" applyAlignment="1">
      <alignment horizontal="center" vertical="center"/>
    </xf>
    <xf numFmtId="43" fontId="0" fillId="0" borderId="0" xfId="1" applyFont="1" applyAlignment="1">
      <alignment vertical="center" wrapText="1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readingOrder="2"/>
    </xf>
    <xf numFmtId="0" fontId="2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0" fillId="0" borderId="36" xfId="0" applyBorder="1" applyAlignment="1">
      <alignment horizontal="right" readingOrder="2"/>
    </xf>
    <xf numFmtId="43" fontId="14" fillId="4" borderId="7" xfId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43" fontId="7" fillId="0" borderId="7" xfId="0" applyNumberFormat="1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43" fontId="9" fillId="3" borderId="7" xfId="1" applyFont="1" applyFill="1" applyBorder="1" applyAlignment="1">
      <alignment horizontal="center" vertical="center"/>
    </xf>
    <xf numFmtId="43" fontId="19" fillId="3" borderId="7" xfId="1" applyFont="1" applyFill="1" applyBorder="1" applyAlignment="1">
      <alignment horizontal="center" vertical="center"/>
    </xf>
    <xf numFmtId="43" fontId="20" fillId="3" borderId="7" xfId="1" applyFont="1" applyFill="1" applyBorder="1" applyAlignment="1">
      <alignment horizontal="center" vertical="center"/>
    </xf>
    <xf numFmtId="43" fontId="8" fillId="0" borderId="7" xfId="1" applyFont="1" applyBorder="1" applyAlignment="1">
      <alignment horizontal="center" vertical="center"/>
    </xf>
    <xf numFmtId="43" fontId="21" fillId="0" borderId="7" xfId="1" applyFont="1" applyBorder="1" applyAlignment="1">
      <alignment horizontal="center" vertical="center"/>
    </xf>
    <xf numFmtId="43" fontId="8" fillId="0" borderId="0" xfId="1" applyFont="1" applyAlignment="1">
      <alignment horizontal="center" vertical="center"/>
    </xf>
    <xf numFmtId="43" fontId="21" fillId="0" borderId="0" xfId="1" applyFont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43" fontId="0" fillId="0" borderId="7" xfId="1" applyFont="1" applyBorder="1"/>
    <xf numFmtId="43" fontId="12" fillId="0" borderId="7" xfId="1" applyFont="1" applyBorder="1"/>
    <xf numFmtId="0" fontId="12" fillId="0" borderId="7" xfId="0" applyFont="1" applyBorder="1" applyAlignment="1">
      <alignment horizontal="center" vertical="center"/>
    </xf>
    <xf numFmtId="164" fontId="0" fillId="0" borderId="0" xfId="0" applyNumberFormat="1"/>
    <xf numFmtId="43" fontId="0" fillId="5" borderId="7" xfId="1" applyFont="1" applyFill="1" applyBorder="1" applyAlignment="1">
      <alignment horizontal="center" vertical="center"/>
    </xf>
    <xf numFmtId="0" fontId="2" fillId="2" borderId="0" xfId="0" applyFont="1" applyFill="1"/>
    <xf numFmtId="0" fontId="22" fillId="0" borderId="36" xfId="0" applyFont="1" applyBorder="1"/>
    <xf numFmtId="43" fontId="12" fillId="0" borderId="0" xfId="1" applyFont="1" applyFill="1" applyBorder="1" applyAlignment="1">
      <alignment horizontal="center" vertical="center"/>
    </xf>
    <xf numFmtId="43" fontId="0" fillId="0" borderId="0" xfId="0" applyNumberFormat="1" applyAlignment="1">
      <alignment vertical="center"/>
    </xf>
    <xf numFmtId="0" fontId="0" fillId="8" borderId="7" xfId="0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3" fontId="23" fillId="4" borderId="7" xfId="1" applyFont="1" applyFill="1" applyBorder="1" applyAlignment="1">
      <alignment horizontal="center" vertical="center"/>
    </xf>
    <xf numFmtId="43" fontId="8" fillId="0" borderId="7" xfId="1" applyFont="1" applyBorder="1"/>
    <xf numFmtId="43" fontId="8" fillId="0" borderId="0" xfId="1" applyFont="1"/>
    <xf numFmtId="0" fontId="8" fillId="0" borderId="7" xfId="0" applyFont="1" applyBorder="1" applyAlignment="1">
      <alignment horizontal="center" vertical="center"/>
    </xf>
    <xf numFmtId="0" fontId="8" fillId="0" borderId="0" xfId="0" applyFont="1"/>
    <xf numFmtId="43" fontId="0" fillId="2" borderId="12" xfId="1" applyFont="1" applyFill="1" applyBorder="1" applyAlignment="1">
      <alignment horizontal="center" vertical="center"/>
    </xf>
    <xf numFmtId="43" fontId="0" fillId="2" borderId="9" xfId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43" fontId="8" fillId="0" borderId="7" xfId="1" applyFont="1" applyFill="1" applyBorder="1" applyAlignment="1">
      <alignment horizontal="center" vertical="center"/>
    </xf>
    <xf numFmtId="43" fontId="0" fillId="5" borderId="7" xfId="1" applyFont="1" applyFill="1" applyBorder="1"/>
    <xf numFmtId="43" fontId="1" fillId="0" borderId="7" xfId="1" applyFont="1" applyBorder="1"/>
    <xf numFmtId="0" fontId="0" fillId="0" borderId="13" xfId="0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9" xfId="0" applyBorder="1"/>
    <xf numFmtId="43" fontId="8" fillId="0" borderId="9" xfId="1" applyFont="1" applyBorder="1"/>
    <xf numFmtId="43" fontId="8" fillId="0" borderId="9" xfId="1" applyFont="1" applyFill="1" applyBorder="1" applyAlignment="1">
      <alignment horizontal="center" vertical="center"/>
    </xf>
    <xf numFmtId="43" fontId="0" fillId="2" borderId="3" xfId="0" applyNumberFormat="1" applyFill="1" applyBorder="1"/>
    <xf numFmtId="43" fontId="8" fillId="2" borderId="3" xfId="0" applyNumberFormat="1" applyFont="1" applyFill="1" applyBorder="1"/>
    <xf numFmtId="43" fontId="0" fillId="2" borderId="49" xfId="0" applyNumberFormat="1" applyFill="1" applyBorder="1"/>
    <xf numFmtId="0" fontId="0" fillId="2" borderId="7" xfId="0" applyFill="1" applyBorder="1" applyAlignment="1">
      <alignment horizontal="center" vertical="center"/>
    </xf>
    <xf numFmtId="43" fontId="12" fillId="2" borderId="7" xfId="1" applyFont="1" applyFill="1" applyBorder="1" applyAlignment="1">
      <alignment horizontal="center" vertical="center"/>
    </xf>
    <xf numFmtId="43" fontId="7" fillId="2" borderId="7" xfId="0" applyNumberFormat="1" applyFont="1" applyFill="1" applyBorder="1" applyAlignment="1">
      <alignment horizontal="center" vertical="center"/>
    </xf>
    <xf numFmtId="43" fontId="0" fillId="2" borderId="7" xfId="0" applyNumberFormat="1" applyFill="1" applyBorder="1" applyAlignment="1">
      <alignment horizontal="center" vertical="center"/>
    </xf>
    <xf numFmtId="43" fontId="12" fillId="2" borderId="7" xfId="0" applyNumberFormat="1" applyFont="1" applyFill="1" applyBorder="1" applyAlignment="1">
      <alignment horizontal="center" vertical="center"/>
    </xf>
    <xf numFmtId="43" fontId="5" fillId="2" borderId="3" xfId="1" applyFont="1" applyFill="1" applyBorder="1" applyAlignment="1">
      <alignment horizontal="center" vertical="center"/>
    </xf>
    <xf numFmtId="43" fontId="5" fillId="2" borderId="49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8" fillId="0" borderId="0" xfId="0" applyFont="1"/>
    <xf numFmtId="43" fontId="2" fillId="0" borderId="5" xfId="1" applyFont="1" applyFill="1" applyBorder="1" applyAlignment="1"/>
    <xf numFmtId="43" fontId="2" fillId="0" borderId="5" xfId="1" applyFont="1" applyFill="1" applyBorder="1"/>
    <xf numFmtId="43" fontId="2" fillId="0" borderId="7" xfId="1" applyFont="1" applyFill="1" applyBorder="1" applyAlignment="1">
      <alignment wrapText="1"/>
    </xf>
    <xf numFmtId="43" fontId="2" fillId="0" borderId="27" xfId="1" applyFont="1" applyFill="1" applyBorder="1" applyAlignment="1"/>
    <xf numFmtId="43" fontId="2" fillId="0" borderId="27" xfId="1" applyFont="1" applyFill="1" applyBorder="1"/>
    <xf numFmtId="0" fontId="2" fillId="2" borderId="38" xfId="0" applyFont="1" applyFill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43" fontId="25" fillId="2" borderId="41" xfId="0" applyNumberFormat="1" applyFont="1" applyFill="1" applyBorder="1"/>
    <xf numFmtId="43" fontId="26" fillId="2" borderId="41" xfId="1" applyFont="1" applyFill="1" applyBorder="1"/>
    <xf numFmtId="43" fontId="25" fillId="2" borderId="56" xfId="0" applyNumberFormat="1" applyFont="1" applyFill="1" applyBorder="1"/>
    <xf numFmtId="43" fontId="2" fillId="0" borderId="9" xfId="1" applyFont="1" applyFill="1" applyBorder="1" applyAlignment="1">
      <alignment wrapText="1"/>
    </xf>
    <xf numFmtId="43" fontId="2" fillId="0" borderId="7" xfId="1" applyFont="1" applyFill="1" applyBorder="1" applyAlignment="1"/>
    <xf numFmtId="43" fontId="2" fillId="0" borderId="7" xfId="1" applyFont="1" applyFill="1" applyBorder="1"/>
    <xf numFmtId="0" fontId="0" fillId="5" borderId="7" xfId="0" applyFill="1" applyBorder="1" applyAlignment="1">
      <alignment horizontal="center" vertical="center" wrapText="1"/>
    </xf>
    <xf numFmtId="14" fontId="2" fillId="0" borderId="45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3" fontId="2" fillId="0" borderId="9" xfId="1" applyFont="1" applyFill="1" applyBorder="1" applyAlignment="1"/>
    <xf numFmtId="43" fontId="2" fillId="0" borderId="9" xfId="1" applyFont="1" applyFill="1" applyBorder="1"/>
    <xf numFmtId="0" fontId="2" fillId="0" borderId="57" xfId="0" applyFont="1" applyBorder="1" applyAlignment="1">
      <alignment horizontal="center" vertical="center"/>
    </xf>
    <xf numFmtId="43" fontId="4" fillId="2" borderId="8" xfId="1" applyFont="1" applyFill="1" applyBorder="1" applyAlignment="1">
      <alignment horizontal="center" vertical="center"/>
    </xf>
    <xf numFmtId="0" fontId="4" fillId="6" borderId="7" xfId="0" applyFont="1" applyFill="1" applyBorder="1"/>
    <xf numFmtId="43" fontId="24" fillId="6" borderId="8" xfId="1" applyFont="1" applyFill="1" applyBorder="1"/>
    <xf numFmtId="0" fontId="4" fillId="4" borderId="7" xfId="0" applyFont="1" applyFill="1" applyBorder="1"/>
    <xf numFmtId="43" fontId="24" fillId="4" borderId="8" xfId="1" applyFont="1" applyFill="1" applyBorder="1"/>
    <xf numFmtId="0" fontId="4" fillId="12" borderId="7" xfId="0" applyFont="1" applyFill="1" applyBorder="1"/>
    <xf numFmtId="43" fontId="24" fillId="12" borderId="8" xfId="1" applyFont="1" applyFill="1" applyBorder="1"/>
    <xf numFmtId="0" fontId="4" fillId="11" borderId="7" xfId="0" applyFont="1" applyFill="1" applyBorder="1"/>
    <xf numFmtId="43" fontId="24" fillId="11" borderId="8" xfId="1" applyFont="1" applyFill="1" applyBorder="1"/>
    <xf numFmtId="0" fontId="29" fillId="0" borderId="7" xfId="0" applyFont="1" applyBorder="1" applyAlignment="1">
      <alignment horizontal="center" vertical="center"/>
    </xf>
    <xf numFmtId="43" fontId="29" fillId="0" borderId="7" xfId="1" applyFont="1" applyFill="1" applyBorder="1" applyAlignment="1">
      <alignment horizontal="center" vertical="center"/>
    </xf>
    <xf numFmtId="43" fontId="30" fillId="0" borderId="7" xfId="1" applyFont="1" applyFill="1" applyBorder="1" applyAlignment="1">
      <alignment horizontal="center" vertical="center"/>
    </xf>
    <xf numFmtId="43" fontId="31" fillId="0" borderId="7" xfId="1" applyFont="1" applyFill="1" applyBorder="1" applyAlignment="1">
      <alignment horizontal="center" vertical="center"/>
    </xf>
    <xf numFmtId="43" fontId="24" fillId="8" borderId="7" xfId="0" applyNumberFormat="1" applyFont="1" applyFill="1" applyBorder="1"/>
    <xf numFmtId="43" fontId="24" fillId="2" borderId="7" xfId="0" applyNumberFormat="1" applyFont="1" applyFill="1" applyBorder="1"/>
    <xf numFmtId="168" fontId="24" fillId="2" borderId="7" xfId="0" applyNumberFormat="1" applyFont="1" applyFill="1" applyBorder="1"/>
    <xf numFmtId="43" fontId="0" fillId="0" borderId="7" xfId="0" applyNumberFormat="1" applyBorder="1"/>
    <xf numFmtId="43" fontId="0" fillId="0" borderId="7" xfId="1" applyFont="1" applyBorder="1" applyAlignment="1">
      <alignment wrapText="1"/>
    </xf>
    <xf numFmtId="43" fontId="2" fillId="2" borderId="7" xfId="1" applyFont="1" applyFill="1" applyBorder="1" applyAlignment="1">
      <alignment wrapText="1"/>
    </xf>
    <xf numFmtId="43" fontId="2" fillId="2" borderId="7" xfId="1" applyFont="1" applyFill="1" applyBorder="1" applyAlignment="1">
      <alignment horizontal="center" vertical="center" wrapText="1"/>
    </xf>
    <xf numFmtId="43" fontId="2" fillId="2" borderId="7" xfId="1" applyFont="1" applyFill="1" applyBorder="1" applyAlignment="1">
      <alignment horizontal="center" vertical="center"/>
    </xf>
    <xf numFmtId="43" fontId="0" fillId="0" borderId="8" xfId="0" applyNumberFormat="1" applyBorder="1"/>
    <xf numFmtId="170" fontId="0" fillId="0" borderId="8" xfId="0" applyNumberFormat="1" applyBorder="1"/>
    <xf numFmtId="43" fontId="2" fillId="2" borderId="7" xfId="0" applyNumberFormat="1" applyFont="1" applyFill="1" applyBorder="1"/>
    <xf numFmtId="43" fontId="2" fillId="0" borderId="0" xfId="1" applyFont="1" applyAlignment="1">
      <alignment horizontal="center" vertical="center"/>
    </xf>
    <xf numFmtId="0" fontId="2" fillId="0" borderId="0" xfId="0" applyFont="1"/>
    <xf numFmtId="43" fontId="2" fillId="5" borderId="11" xfId="1" applyFont="1" applyFill="1" applyBorder="1" applyAlignment="1">
      <alignment horizontal="center" vertical="center" wrapText="1"/>
    </xf>
    <xf numFmtId="43" fontId="2" fillId="5" borderId="4" xfId="1" applyFont="1" applyFill="1" applyBorder="1" applyAlignment="1">
      <alignment horizontal="center" vertical="center" wrapText="1"/>
    </xf>
    <xf numFmtId="43" fontId="0" fillId="5" borderId="7" xfId="0" applyNumberFormat="1" applyFill="1" applyBorder="1"/>
    <xf numFmtId="43" fontId="2" fillId="5" borderId="8" xfId="1" applyFont="1" applyFill="1" applyBorder="1" applyAlignment="1">
      <alignment horizontal="center" vertical="center" wrapText="1"/>
    </xf>
    <xf numFmtId="43" fontId="2" fillId="5" borderId="17" xfId="0" applyNumberFormat="1" applyFont="1" applyFill="1" applyBorder="1"/>
    <xf numFmtId="43" fontId="33" fillId="4" borderId="10" xfId="0" applyNumberFormat="1" applyFont="1" applyFill="1" applyBorder="1" applyAlignment="1">
      <alignment vertical="center"/>
    </xf>
    <xf numFmtId="171" fontId="32" fillId="4" borderId="10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49" fontId="0" fillId="0" borderId="0" xfId="0" applyNumberFormat="1"/>
    <xf numFmtId="0" fontId="33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9" fillId="0" borderId="0" xfId="0" applyFont="1" applyAlignment="1">
      <alignment wrapText="1"/>
    </xf>
    <xf numFmtId="172" fontId="0" fillId="0" borderId="0" xfId="0" applyNumberFormat="1" applyAlignment="1">
      <alignment wrapText="1"/>
    </xf>
    <xf numFmtId="43" fontId="0" fillId="0" borderId="7" xfId="1" applyFont="1" applyFill="1" applyBorder="1" applyAlignment="1">
      <alignment horizontal="center" vertical="center" wrapText="1"/>
    </xf>
    <xf numFmtId="43" fontId="0" fillId="0" borderId="7" xfId="1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43" fontId="2" fillId="2" borderId="28" xfId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3" fontId="0" fillId="0" borderId="16" xfId="1" applyFont="1" applyBorder="1" applyAlignment="1">
      <alignment horizontal="center" vertical="center" wrapText="1"/>
    </xf>
    <xf numFmtId="43" fontId="0" fillId="0" borderId="35" xfId="1" applyFont="1" applyBorder="1" applyAlignment="1">
      <alignment horizontal="center" vertical="center" wrapText="1"/>
    </xf>
    <xf numFmtId="43" fontId="0" fillId="0" borderId="15" xfId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3" fontId="0" fillId="0" borderId="46" xfId="1" applyFont="1" applyBorder="1" applyAlignment="1">
      <alignment horizontal="center" vertical="center" wrapText="1"/>
    </xf>
    <xf numFmtId="43" fontId="12" fillId="0" borderId="15" xfId="1" applyFont="1" applyBorder="1" applyAlignment="1">
      <alignment horizontal="center" vertical="center" wrapText="1"/>
    </xf>
    <xf numFmtId="43" fontId="0" fillId="0" borderId="30" xfId="1" applyFont="1" applyBorder="1" applyAlignment="1">
      <alignment horizontal="center" vertical="center" wrapText="1"/>
    </xf>
    <xf numFmtId="43" fontId="0" fillId="0" borderId="15" xfId="1" applyFont="1" applyFill="1" applyBorder="1" applyAlignment="1">
      <alignment horizontal="center" vertical="center" wrapText="1"/>
    </xf>
    <xf numFmtId="43" fontId="0" fillId="0" borderId="8" xfId="1" applyFont="1" applyBorder="1" applyAlignment="1">
      <alignment horizontal="center" vertical="center" wrapText="1"/>
    </xf>
    <xf numFmtId="43" fontId="0" fillId="0" borderId="9" xfId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43" fontId="2" fillId="2" borderId="7" xfId="1" applyFont="1" applyFill="1" applyBorder="1" applyAlignment="1">
      <alignment vertical="center" wrapText="1"/>
    </xf>
    <xf numFmtId="43" fontId="0" fillId="0" borderId="7" xfId="1" applyFont="1" applyFill="1" applyBorder="1" applyAlignment="1">
      <alignment vertical="center" wrapText="1"/>
    </xf>
    <xf numFmtId="43" fontId="0" fillId="0" borderId="7" xfId="1" applyFont="1" applyBorder="1" applyAlignment="1">
      <alignment vertical="center" wrapText="1"/>
    </xf>
    <xf numFmtId="43" fontId="0" fillId="0" borderId="9" xfId="1" applyFont="1" applyBorder="1" applyAlignment="1">
      <alignment vertical="center" wrapText="1"/>
    </xf>
    <xf numFmtId="43" fontId="2" fillId="5" borderId="4" xfId="1" applyFont="1" applyFill="1" applyBorder="1" applyAlignment="1">
      <alignment vertical="center" wrapText="1"/>
    </xf>
    <xf numFmtId="0" fontId="24" fillId="0" borderId="7" xfId="0" applyFont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171" fontId="2" fillId="3" borderId="7" xfId="0" applyNumberFormat="1" applyFont="1" applyFill="1" applyBorder="1" applyAlignment="1">
      <alignment horizontal="center" vertical="center"/>
    </xf>
    <xf numFmtId="43" fontId="33" fillId="5" borderId="4" xfId="1" applyFont="1" applyFill="1" applyBorder="1" applyAlignment="1">
      <alignment horizontal="center" vertical="center" wrapText="1"/>
    </xf>
    <xf numFmtId="43" fontId="33" fillId="0" borderId="0" xfId="0" applyNumberFormat="1" applyFont="1" applyAlignment="1">
      <alignment vertical="center"/>
    </xf>
    <xf numFmtId="43" fontId="18" fillId="0" borderId="0" xfId="1" applyFont="1" applyFill="1" applyBorder="1" applyAlignment="1">
      <alignment horizontal="center" vertical="center"/>
    </xf>
    <xf numFmtId="43" fontId="18" fillId="0" borderId="0" xfId="1" applyFont="1" applyFill="1" applyBorder="1"/>
    <xf numFmtId="43" fontId="9" fillId="5" borderId="59" xfId="1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43" fontId="0" fillId="0" borderId="0" xfId="1" applyFont="1" applyBorder="1" applyAlignment="1">
      <alignment horizontal="center" vertical="center" wrapText="1"/>
    </xf>
    <xf numFmtId="43" fontId="0" fillId="0" borderId="0" xfId="1" applyFont="1" applyBorder="1" applyAlignment="1">
      <alignment horizontal="center" vertical="center"/>
    </xf>
    <xf numFmtId="43" fontId="0" fillId="0" borderId="0" xfId="1" applyFont="1" applyBorder="1" applyAlignment="1">
      <alignment vertical="center"/>
    </xf>
    <xf numFmtId="43" fontId="2" fillId="0" borderId="7" xfId="1" applyFont="1" applyBorder="1" applyAlignment="1">
      <alignment horizontal="center" vertical="center" wrapText="1"/>
    </xf>
    <xf numFmtId="43" fontId="2" fillId="8" borderId="7" xfId="1" applyFont="1" applyFill="1" applyBorder="1" applyAlignment="1">
      <alignment horizontal="center" vertical="center" wrapText="1"/>
    </xf>
    <xf numFmtId="43" fontId="0" fillId="8" borderId="7" xfId="1" applyFont="1" applyFill="1" applyBorder="1" applyAlignment="1">
      <alignment horizontal="center" vertical="center" wrapText="1"/>
    </xf>
    <xf numFmtId="43" fontId="2" fillId="4" borderId="7" xfId="1" applyFont="1" applyFill="1" applyBorder="1" applyAlignment="1">
      <alignment horizontal="center" vertical="center" wrapText="1"/>
    </xf>
    <xf numFmtId="43" fontId="0" fillId="4" borderId="7" xfId="1" applyFont="1" applyFill="1" applyBorder="1" applyAlignment="1">
      <alignment horizontal="center" vertical="center" wrapText="1"/>
    </xf>
    <xf numFmtId="43" fontId="2" fillId="6" borderId="7" xfId="1" applyFont="1" applyFill="1" applyBorder="1" applyAlignment="1">
      <alignment horizontal="center" vertical="center"/>
    </xf>
    <xf numFmtId="43" fontId="0" fillId="6" borderId="7" xfId="1" applyFont="1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7" xfId="0" applyFill="1" applyBorder="1" applyAlignment="1">
      <alignment wrapText="1"/>
    </xf>
    <xf numFmtId="43" fontId="0" fillId="0" borderId="7" xfId="1" applyFont="1" applyFill="1" applyBorder="1"/>
    <xf numFmtId="0" fontId="0" fillId="0" borderId="7" xfId="0" applyBorder="1" applyAlignment="1">
      <alignment horizontal="center"/>
    </xf>
    <xf numFmtId="49" fontId="0" fillId="9" borderId="7" xfId="1" applyNumberFormat="1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/>
    </xf>
    <xf numFmtId="43" fontId="2" fillId="5" borderId="25" xfId="1" applyFont="1" applyFill="1" applyBorder="1" applyAlignment="1">
      <alignment horizontal="center" vertical="center" wrapText="1"/>
    </xf>
    <xf numFmtId="43" fontId="2" fillId="5" borderId="4" xfId="1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0" fillId="0" borderId="41" xfId="0" applyBorder="1" applyAlignment="1">
      <alignment vertical="center" wrapText="1"/>
    </xf>
    <xf numFmtId="43" fontId="0" fillId="8" borderId="0" xfId="1" applyFont="1" applyFill="1" applyBorder="1" applyAlignment="1">
      <alignment horizontal="center" vertical="center" wrapText="1"/>
    </xf>
    <xf numFmtId="0" fontId="0" fillId="8" borderId="7" xfId="0" applyFill="1" applyBorder="1" applyAlignment="1">
      <alignment vertical="center" wrapText="1"/>
    </xf>
    <xf numFmtId="0" fontId="2" fillId="0" borderId="7" xfId="0" applyFont="1" applyBorder="1" applyAlignment="1">
      <alignment wrapText="1"/>
    </xf>
    <xf numFmtId="49" fontId="2" fillId="8" borderId="7" xfId="0" applyNumberFormat="1" applyFont="1" applyFill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3" fontId="2" fillId="6" borderId="3" xfId="1" applyFont="1" applyFill="1" applyBorder="1"/>
    <xf numFmtId="43" fontId="2" fillId="8" borderId="3" xfId="1" applyFont="1" applyFill="1" applyBorder="1"/>
    <xf numFmtId="43" fontId="2" fillId="4" borderId="3" xfId="1" applyFont="1" applyFill="1" applyBorder="1"/>
    <xf numFmtId="0" fontId="0" fillId="0" borderId="7" xfId="0" applyBorder="1" applyAlignment="1">
      <alignment vertical="center"/>
    </xf>
    <xf numFmtId="0" fontId="37" fillId="2" borderId="60" xfId="0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2" borderId="10" xfId="0" applyFont="1" applyFill="1" applyBorder="1" applyAlignment="1">
      <alignment horizontal="center" vertical="center"/>
    </xf>
    <xf numFmtId="0" fontId="37" fillId="2" borderId="63" xfId="0" applyFont="1" applyFill="1" applyBorder="1" applyAlignment="1">
      <alignment horizontal="center" vertical="center"/>
    </xf>
    <xf numFmtId="0" fontId="37" fillId="2" borderId="11" xfId="0" applyFont="1" applyFill="1" applyBorder="1" applyAlignment="1">
      <alignment horizontal="center" vertical="center"/>
    </xf>
    <xf numFmtId="0" fontId="38" fillId="0" borderId="43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 wrapText="1"/>
    </xf>
    <xf numFmtId="0" fontId="38" fillId="0" borderId="51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 wrapText="1"/>
    </xf>
    <xf numFmtId="0" fontId="38" fillId="0" borderId="50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 wrapText="1"/>
    </xf>
    <xf numFmtId="0" fontId="39" fillId="0" borderId="50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/>
    </xf>
    <xf numFmtId="0" fontId="38" fillId="0" borderId="50" xfId="0" applyFont="1" applyBorder="1" applyAlignment="1">
      <alignment horizontal="center"/>
    </xf>
    <xf numFmtId="0" fontId="38" fillId="0" borderId="61" xfId="0" applyFont="1" applyBorder="1" applyAlignment="1">
      <alignment horizontal="center" vertical="center"/>
    </xf>
    <xf numFmtId="0" fontId="38" fillId="0" borderId="62" xfId="0" applyFont="1" applyBorder="1" applyAlignment="1">
      <alignment horizontal="center" vertical="center"/>
    </xf>
    <xf numFmtId="0" fontId="38" fillId="0" borderId="63" xfId="0" applyFont="1" applyBorder="1" applyAlignment="1">
      <alignment horizontal="center" vertical="center"/>
    </xf>
    <xf numFmtId="0" fontId="38" fillId="0" borderId="62" xfId="0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2" fillId="6" borderId="7" xfId="0" applyFont="1" applyFill="1" applyBorder="1" applyAlignment="1">
      <alignment horizontal="center" vertical="center"/>
    </xf>
    <xf numFmtId="172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3" fontId="4" fillId="6" borderId="7" xfId="1" applyFont="1" applyFill="1" applyBorder="1" applyAlignment="1">
      <alignment horizontal="center" vertical="center" wrapText="1"/>
    </xf>
    <xf numFmtId="167" fontId="4" fillId="8" borderId="7" xfId="1" applyNumberFormat="1" applyFont="1" applyFill="1" applyBorder="1" applyAlignment="1">
      <alignment horizontal="center" vertical="center"/>
    </xf>
    <xf numFmtId="166" fontId="4" fillId="4" borderId="7" xfId="1" applyNumberFormat="1" applyFont="1" applyFill="1" applyBorder="1" applyAlignment="1">
      <alignment horizontal="center" vertical="center" wrapText="1"/>
    </xf>
    <xf numFmtId="43" fontId="24" fillId="0" borderId="0" xfId="1" applyFont="1" applyAlignment="1">
      <alignment horizontal="center" vertical="center"/>
    </xf>
    <xf numFmtId="43" fontId="24" fillId="0" borderId="7" xfId="1" applyFont="1" applyBorder="1" applyAlignment="1">
      <alignment vertical="center" wrapText="1"/>
    </xf>
    <xf numFmtId="0" fontId="24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43" fontId="4" fillId="8" borderId="7" xfId="1" applyFont="1" applyFill="1" applyBorder="1" applyAlignment="1">
      <alignment horizontal="center" vertical="center"/>
    </xf>
    <xf numFmtId="43" fontId="4" fillId="4" borderId="7" xfId="1" applyFont="1" applyFill="1" applyBorder="1" applyAlignment="1">
      <alignment horizontal="center" vertical="center" wrapText="1"/>
    </xf>
    <xf numFmtId="43" fontId="4" fillId="4" borderId="7" xfId="1" applyFont="1" applyFill="1" applyBorder="1" applyAlignment="1">
      <alignment vertical="center" wrapText="1"/>
    </xf>
    <xf numFmtId="0" fontId="4" fillId="6" borderId="7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166" fontId="25" fillId="0" borderId="7" xfId="1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66" fontId="25" fillId="0" borderId="0" xfId="1" applyNumberFormat="1" applyFont="1" applyBorder="1" applyAlignment="1">
      <alignment horizontal="center" vertical="center"/>
    </xf>
    <xf numFmtId="43" fontId="6" fillId="4" borderId="41" xfId="0" applyNumberFormat="1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/>
    </xf>
    <xf numFmtId="167" fontId="6" fillId="8" borderId="56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43" fontId="0" fillId="4" borderId="7" xfId="1" applyFont="1" applyFill="1" applyBorder="1" applyAlignment="1">
      <alignment vertical="center" wrapText="1"/>
    </xf>
    <xf numFmtId="0" fontId="24" fillId="6" borderId="26" xfId="0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horizontal="center" vertical="center"/>
    </xf>
    <xf numFmtId="0" fontId="24" fillId="0" borderId="9" xfId="0" applyFont="1" applyBorder="1" applyAlignment="1">
      <alignment vertical="center"/>
    </xf>
    <xf numFmtId="43" fontId="34" fillId="0" borderId="9" xfId="1" applyFont="1" applyBorder="1"/>
    <xf numFmtId="43" fontId="8" fillId="5" borderId="7" xfId="1" applyFont="1" applyFill="1" applyBorder="1" applyAlignment="1">
      <alignment horizontal="center" vertical="center"/>
    </xf>
    <xf numFmtId="43" fontId="25" fillId="0" borderId="7" xfId="1" applyFont="1" applyFill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43" fontId="25" fillId="0" borderId="62" xfId="1" applyFont="1" applyFill="1" applyBorder="1" applyAlignment="1">
      <alignment horizontal="center" vertical="center"/>
    </xf>
    <xf numFmtId="43" fontId="24" fillId="0" borderId="0" xfId="1" applyFont="1" applyBorder="1" applyAlignment="1">
      <alignment horizontal="center" vertical="center"/>
    </xf>
    <xf numFmtId="43" fontId="25" fillId="0" borderId="62" xfId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43" fontId="34" fillId="0" borderId="0" xfId="1" applyFont="1" applyBorder="1" applyAlignment="1">
      <alignment horizontal="center" vertical="center"/>
    </xf>
    <xf numFmtId="43" fontId="29" fillId="0" borderId="62" xfId="1" applyFont="1" applyBorder="1" applyAlignment="1">
      <alignment horizontal="center" vertical="center"/>
    </xf>
    <xf numFmtId="43" fontId="2" fillId="0" borderId="0" xfId="1" applyFont="1" applyFill="1" applyBorder="1"/>
    <xf numFmtId="43" fontId="25" fillId="0" borderId="59" xfId="1" applyFont="1" applyFill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43" fontId="2" fillId="4" borderId="41" xfId="1" applyFont="1" applyFill="1" applyBorder="1" applyAlignment="1">
      <alignment horizontal="center" vertical="center"/>
    </xf>
    <xf numFmtId="43" fontId="2" fillId="4" borderId="56" xfId="1" applyFont="1" applyFill="1" applyBorder="1" applyAlignment="1">
      <alignment horizontal="center" vertical="center" wrapText="1"/>
    </xf>
    <xf numFmtId="43" fontId="24" fillId="0" borderId="0" xfId="1" applyFont="1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43" fontId="25" fillId="0" borderId="59" xfId="1" applyFont="1" applyBorder="1" applyAlignment="1">
      <alignment horizontal="center" vertical="center"/>
    </xf>
    <xf numFmtId="43" fontId="29" fillId="0" borderId="59" xfId="1" applyFont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/>
    </xf>
    <xf numFmtId="43" fontId="2" fillId="6" borderId="7" xfId="1" applyFont="1" applyFill="1" applyBorder="1" applyAlignment="1">
      <alignment horizontal="center"/>
    </xf>
    <xf numFmtId="43" fontId="2" fillId="0" borderId="7" xfId="1" applyFont="1" applyBorder="1" applyAlignment="1">
      <alignment horizontal="center" vertical="center"/>
    </xf>
    <xf numFmtId="43" fontId="25" fillId="8" borderId="56" xfId="1" applyFont="1" applyFill="1" applyBorder="1"/>
    <xf numFmtId="43" fontId="2" fillId="8" borderId="11" xfId="1" applyFont="1" applyFill="1" applyBorder="1"/>
    <xf numFmtId="0" fontId="18" fillId="0" borderId="62" xfId="0" applyFont="1" applyBorder="1" applyAlignment="1">
      <alignment horizontal="right" vertical="center" wrapText="1"/>
    </xf>
    <xf numFmtId="0" fontId="0" fillId="0" borderId="5" xfId="0" applyBorder="1" applyAlignment="1">
      <alignment horizontal="center" vertical="center" wrapText="1"/>
    </xf>
    <xf numFmtId="43" fontId="0" fillId="2" borderId="5" xfId="1" applyFont="1" applyFill="1" applyBorder="1" applyAlignment="1">
      <alignment horizontal="center" vertical="center"/>
    </xf>
    <xf numFmtId="43" fontId="0" fillId="6" borderId="5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15" borderId="7" xfId="0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 wrapText="1"/>
    </xf>
    <xf numFmtId="0" fontId="2" fillId="15" borderId="8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3" fontId="2" fillId="6" borderId="11" xfId="1" applyFont="1" applyFill="1" applyBorder="1" applyAlignment="1">
      <alignment horizontal="center" vertical="center" wrapText="1"/>
    </xf>
    <xf numFmtId="43" fontId="2" fillId="6" borderId="43" xfId="1" applyFont="1" applyFill="1" applyBorder="1" applyAlignment="1">
      <alignment horizontal="center" vertical="center" wrapText="1"/>
    </xf>
    <xf numFmtId="43" fontId="0" fillId="6" borderId="6" xfId="1" applyFont="1" applyFill="1" applyBorder="1" applyAlignment="1">
      <alignment horizontal="center" vertical="center" wrapText="1"/>
    </xf>
    <xf numFmtId="43" fontId="2" fillId="6" borderId="6" xfId="1" applyFont="1" applyFill="1" applyBorder="1" applyAlignment="1">
      <alignment horizontal="center" vertical="center" wrapText="1"/>
    </xf>
    <xf numFmtId="43" fontId="2" fillId="7" borderId="51" xfId="1" applyFont="1" applyFill="1" applyBorder="1" applyAlignment="1">
      <alignment horizontal="center" vertical="center" wrapText="1"/>
    </xf>
    <xf numFmtId="43" fontId="0" fillId="7" borderId="50" xfId="1" applyFont="1" applyFill="1" applyBorder="1" applyAlignment="1">
      <alignment horizontal="center" vertical="center" wrapText="1"/>
    </xf>
    <xf numFmtId="43" fontId="2" fillId="7" borderId="50" xfId="1" applyFont="1" applyFill="1" applyBorder="1" applyAlignment="1">
      <alignment horizontal="center" vertical="center" wrapText="1"/>
    </xf>
    <xf numFmtId="43" fontId="2" fillId="7" borderId="63" xfId="1" applyFont="1" applyFill="1" applyBorder="1" applyAlignment="1">
      <alignment horizontal="center" vertical="center" wrapText="1"/>
    </xf>
    <xf numFmtId="0" fontId="2" fillId="15" borderId="6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0" fontId="2" fillId="15" borderId="62" xfId="0" applyFont="1" applyFill="1" applyBorder="1" applyAlignment="1">
      <alignment horizontal="center" vertical="center"/>
    </xf>
    <xf numFmtId="0" fontId="2" fillId="15" borderId="66" xfId="0" applyFont="1" applyFill="1" applyBorder="1" applyAlignment="1">
      <alignment horizontal="center" vertical="center" wrapText="1"/>
    </xf>
    <xf numFmtId="43" fontId="2" fillId="6" borderId="61" xfId="1" applyFont="1" applyFill="1" applyBorder="1" applyAlignment="1">
      <alignment horizontal="center" vertical="center" wrapText="1"/>
    </xf>
    <xf numFmtId="0" fontId="2" fillId="13" borderId="40" xfId="0" applyFont="1" applyFill="1" applyBorder="1" applyAlignment="1">
      <alignment horizontal="center" vertical="center" wrapText="1"/>
    </xf>
    <xf numFmtId="0" fontId="2" fillId="13" borderId="41" xfId="0" applyFont="1" applyFill="1" applyBorder="1" applyAlignment="1">
      <alignment horizontal="center" vertical="center" wrapText="1"/>
    </xf>
    <xf numFmtId="43" fontId="2" fillId="13" borderId="56" xfId="1" applyFont="1" applyFill="1" applyBorder="1" applyAlignment="1">
      <alignment horizontal="center" vertical="center" wrapText="1"/>
    </xf>
    <xf numFmtId="0" fontId="2" fillId="13" borderId="43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173" fontId="0" fillId="13" borderId="50" xfId="1" applyNumberFormat="1" applyFont="1" applyFill="1" applyBorder="1" applyAlignment="1">
      <alignment horizontal="center" vertical="center" wrapText="1"/>
    </xf>
    <xf numFmtId="43" fontId="0" fillId="13" borderId="50" xfId="1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173" fontId="2" fillId="13" borderId="50" xfId="1" applyNumberFormat="1" applyFont="1" applyFill="1" applyBorder="1" applyAlignment="1">
      <alignment horizontal="center" vertical="center" wrapText="1"/>
    </xf>
    <xf numFmtId="43" fontId="2" fillId="13" borderId="50" xfId="1" applyFont="1" applyFill="1" applyBorder="1" applyAlignment="1">
      <alignment horizontal="center" vertical="center" wrapText="1"/>
    </xf>
    <xf numFmtId="0" fontId="2" fillId="13" borderId="61" xfId="0" applyFont="1" applyFill="1" applyBorder="1" applyAlignment="1">
      <alignment horizontal="center" vertical="center" wrapText="1"/>
    </xf>
    <xf numFmtId="0" fontId="2" fillId="13" borderId="62" xfId="0" applyFont="1" applyFill="1" applyBorder="1" applyAlignment="1">
      <alignment horizontal="center" vertical="center" wrapText="1"/>
    </xf>
    <xf numFmtId="43" fontId="2" fillId="13" borderId="63" xfId="1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43" fontId="2" fillId="3" borderId="44" xfId="1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3" fontId="2" fillId="3" borderId="33" xfId="1" applyFont="1" applyFill="1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173" fontId="0" fillId="3" borderId="8" xfId="1" applyNumberFormat="1" applyFont="1" applyFill="1" applyBorder="1" applyAlignment="1">
      <alignment horizontal="center" vertical="center" wrapText="1"/>
    </xf>
    <xf numFmtId="43" fontId="0" fillId="3" borderId="8" xfId="1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3" fontId="2" fillId="3" borderId="8" xfId="1" applyFont="1" applyFill="1" applyBorder="1" applyAlignment="1">
      <alignment horizontal="center" vertical="center" wrapText="1"/>
    </xf>
    <xf numFmtId="0" fontId="2" fillId="3" borderId="69" xfId="0" applyFont="1" applyFill="1" applyBorder="1" applyAlignment="1">
      <alignment horizontal="center" vertical="center" wrapText="1"/>
    </xf>
    <xf numFmtId="0" fontId="2" fillId="3" borderId="62" xfId="0" applyFont="1" applyFill="1" applyBorder="1" applyAlignment="1">
      <alignment horizontal="center" vertical="center" wrapText="1"/>
    </xf>
    <xf numFmtId="43" fontId="2" fillId="3" borderId="66" xfId="1" applyFont="1" applyFill="1" applyBorder="1" applyAlignment="1">
      <alignment horizontal="center" vertical="center" wrapText="1"/>
    </xf>
    <xf numFmtId="43" fontId="2" fillId="11" borderId="40" xfId="1" applyFont="1" applyFill="1" applyBorder="1" applyAlignment="1">
      <alignment horizontal="center" vertical="center" wrapText="1"/>
    </xf>
    <xf numFmtId="43" fontId="2" fillId="11" borderId="41" xfId="1" applyFont="1" applyFill="1" applyBorder="1" applyAlignment="1">
      <alignment horizontal="center" vertical="center" wrapText="1"/>
    </xf>
    <xf numFmtId="43" fontId="2" fillId="11" borderId="43" xfId="1" applyFont="1" applyFill="1" applyBorder="1" applyAlignment="1">
      <alignment horizontal="center" vertical="center" wrapText="1"/>
    </xf>
    <xf numFmtId="43" fontId="2" fillId="11" borderId="5" xfId="1" applyFont="1" applyFill="1" applyBorder="1" applyAlignment="1">
      <alignment horizontal="center" vertical="center" wrapText="1"/>
    </xf>
    <xf numFmtId="173" fontId="0" fillId="11" borderId="6" xfId="1" applyNumberFormat="1" applyFont="1" applyFill="1" applyBorder="1" applyAlignment="1">
      <alignment horizontal="center" vertical="center" wrapText="1"/>
    </xf>
    <xf numFmtId="173" fontId="0" fillId="11" borderId="7" xfId="1" applyNumberFormat="1" applyFont="1" applyFill="1" applyBorder="1" applyAlignment="1">
      <alignment horizontal="center" vertical="center" wrapText="1"/>
    </xf>
    <xf numFmtId="43" fontId="0" fillId="11" borderId="6" xfId="1" applyFont="1" applyFill="1" applyBorder="1" applyAlignment="1">
      <alignment horizontal="center" vertical="center" wrapText="1"/>
    </xf>
    <xf numFmtId="43" fontId="0" fillId="11" borderId="7" xfId="1" applyFont="1" applyFill="1" applyBorder="1" applyAlignment="1">
      <alignment horizontal="center" vertical="center" wrapText="1"/>
    </xf>
    <xf numFmtId="43" fontId="2" fillId="11" borderId="6" xfId="1" applyFont="1" applyFill="1" applyBorder="1" applyAlignment="1">
      <alignment horizontal="center" vertical="center" wrapText="1"/>
    </xf>
    <xf numFmtId="43" fontId="2" fillId="11" borderId="7" xfId="1" applyFont="1" applyFill="1" applyBorder="1" applyAlignment="1">
      <alignment horizontal="center" vertical="center" wrapText="1"/>
    </xf>
    <xf numFmtId="43" fontId="2" fillId="11" borderId="61" xfId="1" applyFont="1" applyFill="1" applyBorder="1" applyAlignment="1">
      <alignment horizontal="center" vertical="center" wrapText="1"/>
    </xf>
    <xf numFmtId="43" fontId="2" fillId="11" borderId="62" xfId="1" applyFont="1" applyFill="1" applyBorder="1" applyAlignment="1">
      <alignment horizontal="center" vertical="center" wrapText="1"/>
    </xf>
    <xf numFmtId="43" fontId="2" fillId="8" borderId="49" xfId="1" applyFont="1" applyFill="1" applyBorder="1" applyAlignment="1">
      <alignment wrapText="1"/>
    </xf>
    <xf numFmtId="167" fontId="2" fillId="13" borderId="50" xfId="1" applyNumberFormat="1" applyFont="1" applyFill="1" applyBorder="1" applyAlignment="1">
      <alignment horizontal="center" vertical="center" wrapText="1"/>
    </xf>
    <xf numFmtId="167" fontId="2" fillId="3" borderId="8" xfId="1" applyNumberFormat="1" applyFont="1" applyFill="1" applyBorder="1" applyAlignment="1">
      <alignment horizontal="center" vertical="center" wrapText="1"/>
    </xf>
    <xf numFmtId="166" fontId="2" fillId="7" borderId="50" xfId="1" applyNumberFormat="1" applyFont="1" applyFill="1" applyBorder="1" applyAlignment="1">
      <alignment horizontal="center" vertical="center" wrapText="1"/>
    </xf>
    <xf numFmtId="167" fontId="2" fillId="7" borderId="50" xfId="1" applyNumberFormat="1" applyFont="1" applyFill="1" applyBorder="1" applyAlignment="1">
      <alignment horizontal="center" vertical="center" wrapText="1"/>
    </xf>
    <xf numFmtId="167" fontId="2" fillId="13" borderId="50" xfId="2" applyNumberFormat="1" applyFont="1" applyFill="1" applyBorder="1" applyAlignment="1">
      <alignment horizontal="center" vertical="center" wrapText="1"/>
    </xf>
    <xf numFmtId="166" fontId="2" fillId="13" borderId="50" xfId="1" applyNumberFormat="1" applyFont="1" applyFill="1" applyBorder="1" applyAlignment="1">
      <alignment horizontal="center" vertical="center" wrapText="1"/>
    </xf>
    <xf numFmtId="43" fontId="9" fillId="2" borderId="7" xfId="1" applyFont="1" applyFill="1" applyBorder="1" applyAlignment="1">
      <alignment horizontal="center" vertical="center" wrapText="1"/>
    </xf>
    <xf numFmtId="43" fontId="29" fillId="5" borderId="7" xfId="1" applyFont="1" applyFill="1" applyBorder="1" applyAlignment="1">
      <alignment horizontal="center" vertical="center" wrapText="1"/>
    </xf>
    <xf numFmtId="49" fontId="29" fillId="9" borderId="7" xfId="1" applyNumberFormat="1" applyFont="1" applyFill="1" applyBorder="1" applyAlignment="1">
      <alignment horizontal="center" vertical="center" wrapText="1"/>
    </xf>
    <xf numFmtId="43" fontId="9" fillId="6" borderId="7" xfId="1" applyFont="1" applyFill="1" applyBorder="1" applyAlignment="1">
      <alignment horizontal="center" vertical="center" wrapText="1"/>
    </xf>
    <xf numFmtId="0" fontId="29" fillId="4" borderId="7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43" fontId="25" fillId="0" borderId="0" xfId="1" applyFont="1" applyFill="1" applyBorder="1"/>
    <xf numFmtId="0" fontId="0" fillId="0" borderId="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5" xfId="0" applyBorder="1" applyAlignment="1">
      <alignment vertical="center" wrapText="1"/>
    </xf>
    <xf numFmtId="43" fontId="0" fillId="0" borderId="12" xfId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43" fontId="0" fillId="0" borderId="33" xfId="1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 wrapText="1"/>
    </xf>
    <xf numFmtId="43" fontId="0" fillId="0" borderId="60" xfId="1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43" fontId="0" fillId="0" borderId="63" xfId="1" applyFont="1" applyBorder="1" applyAlignment="1">
      <alignment horizontal="center" vertical="center" wrapText="1"/>
    </xf>
    <xf numFmtId="173" fontId="2" fillId="3" borderId="8" xfId="1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right"/>
    </xf>
    <xf numFmtId="43" fontId="2" fillId="0" borderId="45" xfId="1" applyFont="1" applyBorder="1" applyAlignment="1">
      <alignment horizontal="center" vertical="center"/>
    </xf>
    <xf numFmtId="43" fontId="34" fillId="8" borderId="56" xfId="1" applyFont="1" applyFill="1" applyBorder="1"/>
    <xf numFmtId="43" fontId="34" fillId="0" borderId="7" xfId="1" applyFont="1" applyBorder="1"/>
    <xf numFmtId="43" fontId="0" fillId="3" borderId="7" xfId="0" applyNumberFormat="1" applyFill="1" applyBorder="1" applyAlignment="1">
      <alignment horizontal="center" vertical="center"/>
    </xf>
    <xf numFmtId="171" fontId="0" fillId="13" borderId="7" xfId="0" applyNumberFormat="1" applyFill="1" applyBorder="1" applyAlignment="1">
      <alignment horizontal="center" vertical="center"/>
    </xf>
    <xf numFmtId="43" fontId="0" fillId="13" borderId="7" xfId="0" applyNumberFormat="1" applyFill="1" applyBorder="1" applyAlignment="1">
      <alignment horizontal="center" vertical="center"/>
    </xf>
    <xf numFmtId="171" fontId="0" fillId="2" borderId="7" xfId="0" applyNumberFormat="1" applyFill="1" applyBorder="1" applyAlignment="1">
      <alignment horizontal="center" vertical="center"/>
    </xf>
    <xf numFmtId="43" fontId="0" fillId="2" borderId="7" xfId="0" applyNumberFormat="1" applyFill="1" applyBorder="1" applyAlignment="1">
      <alignment horizontal="center" vertical="center" wrapText="1"/>
    </xf>
    <xf numFmtId="171" fontId="0" fillId="11" borderId="7" xfId="0" applyNumberFormat="1" applyFill="1" applyBorder="1" applyAlignment="1">
      <alignment horizontal="center" vertical="center" wrapText="1"/>
    </xf>
    <xf numFmtId="43" fontId="0" fillId="16" borderId="7" xfId="0" applyNumberFormat="1" applyFill="1" applyBorder="1" applyAlignment="1">
      <alignment horizontal="center" vertical="center" wrapText="1"/>
    </xf>
    <xf numFmtId="0" fontId="18" fillId="0" borderId="59" xfId="0" applyFont="1" applyBorder="1" applyAlignment="1">
      <alignment horizontal="right" vertical="center" wrapText="1"/>
    </xf>
    <xf numFmtId="43" fontId="2" fillId="6" borderId="49" xfId="1" applyFont="1" applyFill="1" applyBorder="1" applyAlignment="1">
      <alignment horizontal="center" vertical="center"/>
    </xf>
    <xf numFmtId="0" fontId="8" fillId="0" borderId="7" xfId="0" applyFont="1" applyBorder="1"/>
    <xf numFmtId="43" fontId="0" fillId="6" borderId="5" xfId="1" applyFont="1" applyFill="1" applyBorder="1" applyAlignment="1">
      <alignment horizontal="center" vertical="center"/>
    </xf>
    <xf numFmtId="43" fontId="0" fillId="6" borderId="9" xfId="1" applyFont="1" applyFill="1" applyBorder="1" applyAlignment="1">
      <alignment horizontal="center" vertical="center"/>
    </xf>
    <xf numFmtId="43" fontId="2" fillId="3" borderId="16" xfId="1" applyFont="1" applyFill="1" applyBorder="1"/>
    <xf numFmtId="43" fontId="2" fillId="14" borderId="10" xfId="1" applyFont="1" applyFill="1" applyBorder="1"/>
    <xf numFmtId="0" fontId="18" fillId="0" borderId="7" xfId="0" applyFont="1" applyBorder="1" applyAlignment="1">
      <alignment horizontal="right" vertical="center" wrapText="1"/>
    </xf>
    <xf numFmtId="49" fontId="0" fillId="0" borderId="7" xfId="0" applyNumberFormat="1" applyBorder="1" applyAlignment="1">
      <alignment horizontal="center"/>
    </xf>
    <xf numFmtId="49" fontId="0" fillId="0" borderId="7" xfId="0" applyNumberFormat="1" applyBorder="1" applyAlignment="1">
      <alignment vertical="center"/>
    </xf>
    <xf numFmtId="43" fontId="29" fillId="0" borderId="9" xfId="1" applyFont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43" fontId="41" fillId="0" borderId="7" xfId="1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43" fontId="25" fillId="0" borderId="9" xfId="1" applyFont="1" applyBorder="1" applyAlignment="1">
      <alignment horizontal="center" vertical="center"/>
    </xf>
    <xf numFmtId="43" fontId="25" fillId="0" borderId="7" xfId="1" applyFont="1" applyBorder="1" applyAlignment="1">
      <alignment horizontal="center" vertical="center"/>
    </xf>
    <xf numFmtId="43" fontId="29" fillId="0" borderId="7" xfId="1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3" fontId="25" fillId="0" borderId="9" xfId="1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25" fillId="0" borderId="59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43" fontId="24" fillId="0" borderId="7" xfId="1" applyFont="1" applyBorder="1" applyAlignment="1">
      <alignment vertical="center"/>
    </xf>
    <xf numFmtId="43" fontId="34" fillId="0" borderId="7" xfId="1" applyFont="1" applyBorder="1" applyAlignment="1">
      <alignment horizontal="center" vertical="center"/>
    </xf>
    <xf numFmtId="43" fontId="24" fillId="0" borderId="7" xfId="1" applyFont="1" applyBorder="1"/>
    <xf numFmtId="43" fontId="24" fillId="6" borderId="65" xfId="1" applyFont="1" applyFill="1" applyBorder="1" applyAlignment="1">
      <alignment horizontal="center" vertical="center"/>
    </xf>
    <xf numFmtId="43" fontId="24" fillId="0" borderId="7" xfId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 wrapText="1"/>
    </xf>
    <xf numFmtId="43" fontId="6" fillId="6" borderId="38" xfId="1" applyFont="1" applyFill="1" applyBorder="1" applyAlignment="1">
      <alignment horizontal="center" vertical="center"/>
    </xf>
    <xf numFmtId="43" fontId="6" fillId="6" borderId="38" xfId="1" applyFont="1" applyFill="1" applyBorder="1" applyAlignment="1">
      <alignment horizontal="center" vertical="center" wrapText="1"/>
    </xf>
    <xf numFmtId="0" fontId="2" fillId="6" borderId="38" xfId="0" applyFont="1" applyFill="1" applyBorder="1" applyAlignment="1">
      <alignment horizontal="center" vertical="center"/>
    </xf>
    <xf numFmtId="0" fontId="2" fillId="6" borderId="65" xfId="0" applyFont="1" applyFill="1" applyBorder="1" applyAlignment="1">
      <alignment horizontal="center" vertical="center"/>
    </xf>
    <xf numFmtId="43" fontId="41" fillId="0" borderId="9" xfId="1" applyFont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59" xfId="0" applyBorder="1" applyAlignment="1">
      <alignment horizontal="right"/>
    </xf>
    <xf numFmtId="0" fontId="25" fillId="0" borderId="18" xfId="0" applyFont="1" applyBorder="1" applyAlignment="1">
      <alignment horizontal="center" vertical="center"/>
    </xf>
    <xf numFmtId="43" fontId="25" fillId="0" borderId="3" xfId="1" applyFont="1" applyFill="1" applyBorder="1" applyAlignment="1">
      <alignment horizontal="center" vertical="center"/>
    </xf>
    <xf numFmtId="43" fontId="25" fillId="0" borderId="3" xfId="1" applyFont="1" applyBorder="1" applyAlignment="1">
      <alignment horizontal="center" vertical="center"/>
    </xf>
    <xf numFmtId="43" fontId="29" fillId="0" borderId="3" xfId="1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43" fontId="1" fillId="0" borderId="3" xfId="1" applyFont="1" applyBorder="1" applyAlignment="1">
      <alignment horizontal="center" vertical="center"/>
    </xf>
    <xf numFmtId="0" fontId="18" fillId="0" borderId="3" xfId="0" applyFont="1" applyBorder="1" applyAlignment="1">
      <alignment horizontal="right" vertical="center" wrapText="1"/>
    </xf>
    <xf numFmtId="0" fontId="25" fillId="0" borderId="52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43" fontId="25" fillId="0" borderId="27" xfId="1" applyFont="1" applyBorder="1" applyAlignment="1">
      <alignment horizontal="center" vertical="center"/>
    </xf>
    <xf numFmtId="43" fontId="29" fillId="0" borderId="27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43" fontId="0" fillId="11" borderId="7" xfId="0" applyNumberFormat="1" applyFill="1" applyBorder="1" applyAlignment="1">
      <alignment horizontal="center" vertical="center" wrapText="1"/>
    </xf>
    <xf numFmtId="166" fontId="2" fillId="3" borderId="8" xfId="1" applyNumberFormat="1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0" fillId="16" borderId="7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0" fillId="0" borderId="0" xfId="1" applyNumberFormat="1" applyFont="1" applyAlignment="1">
      <alignment wrapText="1"/>
    </xf>
    <xf numFmtId="9" fontId="6" fillId="0" borderId="0" xfId="0" applyNumberFormat="1" applyFont="1" applyAlignment="1">
      <alignment horizontal="center" vertical="center"/>
    </xf>
    <xf numFmtId="9" fontId="6" fillId="0" borderId="0" xfId="1" applyNumberFormat="1" applyFont="1" applyAlignment="1">
      <alignment horizontal="center" vertical="center"/>
    </xf>
    <xf numFmtId="9" fontId="6" fillId="0" borderId="0" xfId="0" applyNumberFormat="1" applyFont="1" applyAlignment="1">
      <alignment horizontal="center"/>
    </xf>
    <xf numFmtId="9" fontId="25" fillId="0" borderId="0" xfId="1" applyNumberFormat="1" applyFont="1" applyFill="1" applyBorder="1"/>
    <xf numFmtId="9" fontId="25" fillId="0" borderId="0" xfId="0" applyNumberFormat="1" applyFont="1"/>
    <xf numFmtId="43" fontId="0" fillId="0" borderId="16" xfId="1" applyFont="1" applyFill="1" applyBorder="1" applyAlignment="1">
      <alignment horizontal="center" vertical="center" wrapText="1"/>
    </xf>
    <xf numFmtId="43" fontId="0" fillId="0" borderId="35" xfId="1" applyFont="1" applyFill="1" applyBorder="1" applyAlignment="1">
      <alignment horizontal="center" vertical="center" wrapText="1"/>
    </xf>
    <xf numFmtId="43" fontId="18" fillId="0" borderId="15" xfId="1" applyFont="1" applyFill="1" applyBorder="1" applyAlignment="1">
      <alignment horizontal="center" vertical="center" wrapText="1"/>
    </xf>
    <xf numFmtId="43" fontId="0" fillId="0" borderId="30" xfId="1" applyFont="1" applyFill="1" applyBorder="1" applyAlignment="1">
      <alignment horizontal="center" vertical="center" wrapText="1"/>
    </xf>
    <xf numFmtId="43" fontId="0" fillId="0" borderId="9" xfId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173" fontId="2" fillId="13" borderId="51" xfId="1" applyNumberFormat="1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3" fontId="24" fillId="5" borderId="7" xfId="1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7" borderId="28" xfId="0" applyFont="1" applyFill="1" applyBorder="1" applyAlignment="1">
      <alignment horizontal="center" vertical="center"/>
    </xf>
    <xf numFmtId="0" fontId="2" fillId="13" borderId="28" xfId="0" applyFont="1" applyFill="1" applyBorder="1" applyAlignment="1">
      <alignment horizontal="center" vertical="center"/>
    </xf>
    <xf numFmtId="0" fontId="2" fillId="13" borderId="34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43" fontId="0" fillId="5" borderId="7" xfId="1" applyFont="1" applyFill="1" applyBorder="1" applyAlignment="1">
      <alignment horizontal="center" vertical="center" wrapText="1"/>
    </xf>
    <xf numFmtId="43" fontId="1" fillId="6" borderId="7" xfId="1" applyFont="1" applyFill="1" applyBorder="1" applyAlignment="1">
      <alignment horizontal="center" vertical="center" wrapText="1"/>
    </xf>
    <xf numFmtId="43" fontId="33" fillId="5" borderId="25" xfId="1" applyFont="1" applyFill="1" applyBorder="1" applyAlignment="1">
      <alignment horizontal="center" vertical="center" wrapText="1"/>
    </xf>
    <xf numFmtId="49" fontId="18" fillId="9" borderId="7" xfId="1" applyNumberFormat="1" applyFont="1" applyFill="1" applyBorder="1" applyAlignment="1">
      <alignment horizontal="center" vertical="center"/>
    </xf>
    <xf numFmtId="43" fontId="6" fillId="2" borderId="9" xfId="1" applyFont="1" applyFill="1" applyBorder="1" applyAlignment="1">
      <alignment horizontal="center" vertical="center" wrapText="1"/>
    </xf>
    <xf numFmtId="43" fontId="9" fillId="2" borderId="9" xfId="1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11" borderId="28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43" fontId="0" fillId="7" borderId="7" xfId="0" applyNumberFormat="1" applyFill="1" applyBorder="1" applyAlignment="1">
      <alignment horizontal="center" vertical="center"/>
    </xf>
    <xf numFmtId="171" fontId="0" fillId="3" borderId="7" xfId="0" applyNumberFormat="1" applyFill="1" applyBorder="1" applyAlignment="1">
      <alignment horizontal="center" vertical="center"/>
    </xf>
    <xf numFmtId="43" fontId="2" fillId="7" borderId="7" xfId="0" applyNumberFormat="1" applyFont="1" applyFill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7" borderId="59" xfId="0" applyFont="1" applyFill="1" applyBorder="1" applyAlignment="1">
      <alignment horizontal="center" vertical="center"/>
    </xf>
    <xf numFmtId="43" fontId="0" fillId="7" borderId="59" xfId="0" applyNumberFormat="1" applyFill="1" applyBorder="1" applyAlignment="1">
      <alignment horizontal="center" vertical="center"/>
    </xf>
    <xf numFmtId="171" fontId="0" fillId="3" borderId="59" xfId="0" applyNumberFormat="1" applyFill="1" applyBorder="1" applyAlignment="1">
      <alignment horizontal="center" vertical="center"/>
    </xf>
    <xf numFmtId="43" fontId="0" fillId="3" borderId="59" xfId="0" applyNumberFormat="1" applyFill="1" applyBorder="1" applyAlignment="1">
      <alignment horizontal="center" vertical="center"/>
    </xf>
    <xf numFmtId="171" fontId="0" fillId="13" borderId="59" xfId="0" applyNumberFormat="1" applyFill="1" applyBorder="1" applyAlignment="1">
      <alignment horizontal="center" vertical="center"/>
    </xf>
    <xf numFmtId="43" fontId="0" fillId="13" borderId="59" xfId="0" applyNumberFormat="1" applyFill="1" applyBorder="1" applyAlignment="1">
      <alignment horizontal="center" vertical="center"/>
    </xf>
    <xf numFmtId="171" fontId="0" fillId="2" borderId="59" xfId="0" applyNumberFormat="1" applyFill="1" applyBorder="1" applyAlignment="1">
      <alignment horizontal="center" vertical="center"/>
    </xf>
    <xf numFmtId="43" fontId="0" fillId="2" borderId="59" xfId="0" applyNumberFormat="1" applyFill="1" applyBorder="1" applyAlignment="1">
      <alignment horizontal="center" vertical="center" wrapText="1"/>
    </xf>
    <xf numFmtId="171" fontId="0" fillId="11" borderId="59" xfId="0" applyNumberFormat="1" applyFill="1" applyBorder="1" applyAlignment="1">
      <alignment horizontal="center" vertical="center" wrapText="1"/>
    </xf>
    <xf numFmtId="43" fontId="0" fillId="11" borderId="59" xfId="0" applyNumberFormat="1" applyFill="1" applyBorder="1" applyAlignment="1">
      <alignment horizontal="center" vertical="center" wrapText="1"/>
    </xf>
    <xf numFmtId="0" fontId="0" fillId="16" borderId="59" xfId="0" applyFill="1" applyBorder="1" applyAlignment="1">
      <alignment horizontal="center" vertical="center" wrapText="1"/>
    </xf>
    <xf numFmtId="43" fontId="0" fillId="16" borderId="59" xfId="0" applyNumberFormat="1" applyFill="1" applyBorder="1" applyAlignment="1">
      <alignment horizontal="center" vertical="center" wrapText="1"/>
    </xf>
    <xf numFmtId="43" fontId="0" fillId="0" borderId="60" xfId="0" applyNumberFormat="1" applyBorder="1" applyAlignment="1">
      <alignment wrapText="1"/>
    </xf>
    <xf numFmtId="43" fontId="0" fillId="0" borderId="50" xfId="0" applyNumberFormat="1" applyBorder="1" applyAlignment="1">
      <alignment wrapText="1"/>
    </xf>
    <xf numFmtId="0" fontId="0" fillId="0" borderId="50" xfId="0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0" fillId="15" borderId="8" xfId="0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0" fontId="0" fillId="8" borderId="0" xfId="0" applyFill="1"/>
    <xf numFmtId="0" fontId="0" fillId="8" borderId="38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 wrapText="1"/>
    </xf>
    <xf numFmtId="0" fontId="12" fillId="8" borderId="38" xfId="0" applyFont="1" applyFill="1" applyBorder="1" applyAlignment="1">
      <alignment horizontal="center" vertical="center"/>
    </xf>
    <xf numFmtId="0" fontId="0" fillId="8" borderId="35" xfId="0" applyFill="1" applyBorder="1" applyAlignment="1">
      <alignment horizontal="center" vertical="center" wrapText="1"/>
    </xf>
    <xf numFmtId="0" fontId="0" fillId="8" borderId="38" xfId="0" applyFill="1" applyBorder="1" applyAlignment="1">
      <alignment horizontal="center" vertical="center" wrapText="1"/>
    </xf>
    <xf numFmtId="0" fontId="0" fillId="8" borderId="27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 vertical="center" wrapText="1"/>
    </xf>
    <xf numFmtId="0" fontId="2" fillId="8" borderId="38" xfId="0" applyFont="1" applyFill="1" applyBorder="1" applyAlignment="1">
      <alignment horizontal="center" vertical="center" wrapText="1"/>
    </xf>
    <xf numFmtId="0" fontId="13" fillId="8" borderId="38" xfId="0" applyFont="1" applyFill="1" applyBorder="1" applyAlignment="1">
      <alignment horizontal="center" vertical="center"/>
    </xf>
    <xf numFmtId="43" fontId="0" fillId="8" borderId="35" xfId="1" applyFont="1" applyFill="1" applyBorder="1" applyAlignment="1">
      <alignment horizontal="center" vertical="center" wrapText="1"/>
    </xf>
    <xf numFmtId="14" fontId="0" fillId="8" borderId="38" xfId="0" applyNumberForma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 wrapText="1"/>
    </xf>
    <xf numFmtId="43" fontId="0" fillId="8" borderId="15" xfId="1" applyFont="1" applyFill="1" applyBorder="1" applyAlignment="1">
      <alignment horizontal="center" vertical="center" wrapText="1"/>
    </xf>
    <xf numFmtId="43" fontId="0" fillId="2" borderId="31" xfId="0" applyNumberFormat="1" applyFill="1" applyBorder="1" applyAlignment="1">
      <alignment horizontal="center" vertical="center" wrapText="1"/>
    </xf>
    <xf numFmtId="43" fontId="0" fillId="2" borderId="32" xfId="0" applyNumberFormat="1" applyFill="1" applyBorder="1" applyAlignment="1">
      <alignment horizontal="center" vertical="center" wrapText="1"/>
    </xf>
    <xf numFmtId="43" fontId="0" fillId="2" borderId="32" xfId="1" applyFont="1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43" fontId="0" fillId="2" borderId="70" xfId="0" applyNumberFormat="1" applyFill="1" applyBorder="1" applyAlignment="1">
      <alignment horizontal="center" vertical="center" wrapText="1"/>
    </xf>
    <xf numFmtId="43" fontId="2" fillId="4" borderId="10" xfId="0" applyNumberFormat="1" applyFont="1" applyFill="1" applyBorder="1" applyAlignment="1">
      <alignment horizontal="center" vertical="center" wrapText="1"/>
    </xf>
    <xf numFmtId="43" fontId="2" fillId="4" borderId="20" xfId="0" applyNumberFormat="1" applyFont="1" applyFill="1" applyBorder="1" applyAlignment="1">
      <alignment horizontal="center" vertical="center" wrapText="1"/>
    </xf>
    <xf numFmtId="43" fontId="2" fillId="4" borderId="24" xfId="0" applyNumberFormat="1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43" fontId="9" fillId="0" borderId="0" xfId="1" applyFont="1" applyAlignment="1">
      <alignment horizontal="right" wrapText="1"/>
    </xf>
    <xf numFmtId="0" fontId="9" fillId="0" borderId="0" xfId="0" applyFont="1" applyAlignment="1">
      <alignment horizontal="right"/>
    </xf>
    <xf numFmtId="4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6" fillId="0" borderId="0" xfId="0" applyFont="1"/>
    <xf numFmtId="0" fontId="0" fillId="0" borderId="52" xfId="0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171" fontId="2" fillId="3" borderId="9" xfId="0" applyNumberFormat="1" applyFont="1" applyFill="1" applyBorder="1" applyAlignment="1">
      <alignment horizontal="center" vertical="center"/>
    </xf>
    <xf numFmtId="43" fontId="0" fillId="3" borderId="9" xfId="0" applyNumberFormat="1" applyFill="1" applyBorder="1" applyAlignment="1">
      <alignment horizontal="center" vertical="center"/>
    </xf>
    <xf numFmtId="171" fontId="0" fillId="13" borderId="9" xfId="0" applyNumberFormat="1" applyFill="1" applyBorder="1" applyAlignment="1">
      <alignment horizontal="center" vertical="center"/>
    </xf>
    <xf numFmtId="43" fontId="0" fillId="13" borderId="9" xfId="0" applyNumberFormat="1" applyFill="1" applyBorder="1" applyAlignment="1">
      <alignment horizontal="center" vertical="center"/>
    </xf>
    <xf numFmtId="171" fontId="0" fillId="2" borderId="9" xfId="0" applyNumberFormat="1" applyFill="1" applyBorder="1" applyAlignment="1">
      <alignment horizontal="center" vertical="center"/>
    </xf>
    <xf numFmtId="43" fontId="0" fillId="2" borderId="9" xfId="0" applyNumberFormat="1" applyFill="1" applyBorder="1" applyAlignment="1">
      <alignment horizontal="center" vertical="center" wrapText="1"/>
    </xf>
    <xf numFmtId="171" fontId="0" fillId="11" borderId="9" xfId="0" applyNumberFormat="1" applyFill="1" applyBorder="1" applyAlignment="1">
      <alignment horizontal="center" vertical="center" wrapText="1"/>
    </xf>
    <xf numFmtId="43" fontId="0" fillId="11" borderId="9" xfId="0" applyNumberFormat="1" applyFill="1" applyBorder="1" applyAlignment="1">
      <alignment horizontal="center" vertical="center" wrapText="1"/>
    </xf>
    <xf numFmtId="0" fontId="0" fillId="16" borderId="9" xfId="1" applyNumberFormat="1" applyFont="1" applyFill="1" applyBorder="1" applyAlignment="1">
      <alignment horizontal="center" vertical="center" wrapText="1"/>
    </xf>
    <xf numFmtId="43" fontId="0" fillId="16" borderId="9" xfId="0" applyNumberFormat="1" applyFill="1" applyBorder="1" applyAlignment="1">
      <alignment horizontal="center" vertical="center" wrapText="1"/>
    </xf>
    <xf numFmtId="43" fontId="0" fillId="0" borderId="13" xfId="0" applyNumberFormat="1" applyBorder="1" applyAlignment="1">
      <alignment wrapText="1"/>
    </xf>
    <xf numFmtId="0" fontId="12" fillId="0" borderId="7" xfId="0" applyFont="1" applyBorder="1" applyAlignment="1">
      <alignment vertical="center"/>
    </xf>
    <xf numFmtId="0" fontId="2" fillId="8" borderId="7" xfId="0" applyFont="1" applyFill="1" applyBorder="1"/>
    <xf numFmtId="43" fontId="2" fillId="6" borderId="7" xfId="1" applyFont="1" applyFill="1" applyBorder="1" applyAlignment="1">
      <alignment wrapText="1"/>
    </xf>
    <xf numFmtId="43" fontId="8" fillId="0" borderId="7" xfId="0" applyNumberFormat="1" applyFont="1" applyBorder="1"/>
    <xf numFmtId="43" fontId="1" fillId="6" borderId="7" xfId="1" applyFont="1" applyFill="1" applyBorder="1" applyAlignment="1">
      <alignment horizontal="center" vertical="center"/>
    </xf>
    <xf numFmtId="0" fontId="0" fillId="5" borderId="7" xfId="0" applyFill="1" applyBorder="1"/>
    <xf numFmtId="0" fontId="0" fillId="17" borderId="7" xfId="0" applyFill="1" applyBorder="1" applyAlignment="1">
      <alignment horizontal="center" vertical="center"/>
    </xf>
    <xf numFmtId="43" fontId="2" fillId="11" borderId="26" xfId="1" applyFont="1" applyFill="1" applyBorder="1" applyAlignment="1">
      <alignment horizontal="center" vertical="center" wrapText="1"/>
    </xf>
    <xf numFmtId="43" fontId="2" fillId="11" borderId="3" xfId="1" applyFont="1" applyFill="1" applyBorder="1" applyAlignment="1">
      <alignment horizontal="center" vertical="center" wrapText="1"/>
    </xf>
    <xf numFmtId="43" fontId="2" fillId="11" borderId="49" xfId="1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/>
    </xf>
    <xf numFmtId="43" fontId="2" fillId="11" borderId="44" xfId="1" applyFont="1" applyFill="1" applyBorder="1" applyAlignment="1">
      <alignment horizontal="center" vertical="center" wrapText="1"/>
    </xf>
    <xf numFmtId="43" fontId="2" fillId="11" borderId="33" xfId="1" applyFont="1" applyFill="1" applyBorder="1" applyAlignment="1">
      <alignment horizontal="center" vertical="center" wrapText="1"/>
    </xf>
    <xf numFmtId="173" fontId="0" fillId="11" borderId="8" xfId="1" applyNumberFormat="1" applyFont="1" applyFill="1" applyBorder="1" applyAlignment="1">
      <alignment horizontal="center" vertical="center" wrapText="1"/>
    </xf>
    <xf numFmtId="43" fontId="0" fillId="11" borderId="8" xfId="1" applyFont="1" applyFill="1" applyBorder="1" applyAlignment="1">
      <alignment horizontal="center" vertical="center" wrapText="1"/>
    </xf>
    <xf numFmtId="166" fontId="2" fillId="11" borderId="8" xfId="1" applyNumberFormat="1" applyFont="1" applyFill="1" applyBorder="1" applyAlignment="1">
      <alignment horizontal="center" vertical="center" wrapText="1"/>
    </xf>
    <xf numFmtId="43" fontId="2" fillId="11" borderId="8" xfId="1" applyFont="1" applyFill="1" applyBorder="1" applyAlignment="1">
      <alignment horizontal="center" vertical="center" wrapText="1"/>
    </xf>
    <xf numFmtId="43" fontId="2" fillId="11" borderId="66" xfId="1" applyFont="1" applyFill="1" applyBorder="1" applyAlignment="1">
      <alignment horizontal="center" vertical="center" wrapText="1"/>
    </xf>
    <xf numFmtId="166" fontId="1" fillId="11" borderId="7" xfId="1" applyNumberFormat="1" applyFont="1" applyFill="1" applyBorder="1" applyAlignment="1">
      <alignment horizontal="center" vertical="center" wrapText="1"/>
    </xf>
    <xf numFmtId="173" fontId="2" fillId="11" borderId="7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readingOrder="2"/>
    </xf>
    <xf numFmtId="43" fontId="0" fillId="7" borderId="0" xfId="1" applyFont="1" applyFill="1" applyAlignment="1">
      <alignment wrapText="1"/>
    </xf>
    <xf numFmtId="0" fontId="0" fillId="0" borderId="7" xfId="0" applyBorder="1" applyAlignment="1">
      <alignment horizontal="center" vertical="center"/>
    </xf>
    <xf numFmtId="43" fontId="6" fillId="2" borderId="59" xfId="1" applyFont="1" applyFill="1" applyBorder="1" applyAlignment="1">
      <alignment horizontal="center" vertical="center" wrapText="1"/>
    </xf>
    <xf numFmtId="43" fontId="33" fillId="2" borderId="4" xfId="1" applyFont="1" applyFill="1" applyBorder="1" applyAlignment="1">
      <alignment horizontal="center" vertical="center" wrapText="1"/>
    </xf>
    <xf numFmtId="43" fontId="33" fillId="2" borderId="14" xfId="1" applyFont="1" applyFill="1" applyBorder="1" applyAlignment="1">
      <alignment horizontal="center" vertical="center" wrapText="1"/>
    </xf>
    <xf numFmtId="43" fontId="43" fillId="0" borderId="59" xfId="1" applyFont="1" applyFill="1" applyBorder="1" applyAlignment="1">
      <alignment horizontal="center" vertical="center"/>
    </xf>
    <xf numFmtId="43" fontId="43" fillId="0" borderId="7" xfId="1" applyFont="1" applyFill="1" applyBorder="1" applyAlignment="1">
      <alignment horizontal="center" vertical="center"/>
    </xf>
    <xf numFmtId="43" fontId="33" fillId="2" borderId="11" xfId="1" applyFont="1" applyFill="1" applyBorder="1" applyAlignment="1">
      <alignment horizontal="center" vertical="center" wrapText="1"/>
    </xf>
    <xf numFmtId="43" fontId="33" fillId="2" borderId="10" xfId="1" applyFont="1" applyFill="1" applyBorder="1" applyAlignment="1">
      <alignment horizontal="center" vertical="center" wrapText="1"/>
    </xf>
    <xf numFmtId="43" fontId="25" fillId="0" borderId="7" xfId="1" applyFont="1" applyFill="1" applyBorder="1"/>
    <xf numFmtId="167" fontId="25" fillId="10" borderId="7" xfId="1" applyNumberFormat="1" applyFont="1" applyFill="1" applyBorder="1"/>
    <xf numFmtId="167" fontId="25" fillId="10" borderId="7" xfId="1" applyNumberFormat="1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7" fontId="2" fillId="11" borderId="7" xfId="1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3" fontId="8" fillId="5" borderId="7" xfId="1" applyFont="1" applyFill="1" applyBorder="1"/>
    <xf numFmtId="0" fontId="0" fillId="0" borderId="7" xfId="0" applyFill="1" applyBorder="1"/>
    <xf numFmtId="0" fontId="2" fillId="5" borderId="7" xfId="0" applyFont="1" applyFill="1" applyBorder="1" applyAlignment="1">
      <alignment horizontal="center" vertical="center"/>
    </xf>
    <xf numFmtId="43" fontId="2" fillId="5" borderId="7" xfId="1" applyFont="1" applyFill="1" applyBorder="1"/>
    <xf numFmtId="43" fontId="23" fillId="5" borderId="7" xfId="1" applyFont="1" applyFill="1" applyBorder="1"/>
    <xf numFmtId="169" fontId="0" fillId="0" borderId="0" xfId="0" applyNumberFormat="1" applyFont="1"/>
    <xf numFmtId="0" fontId="0" fillId="0" borderId="7" xfId="0" applyFont="1" applyBorder="1"/>
    <xf numFmtId="169" fontId="0" fillId="0" borderId="7" xfId="0" applyNumberFormat="1" applyFont="1" applyBorder="1"/>
    <xf numFmtId="0" fontId="0" fillId="0" borderId="7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43" fontId="9" fillId="0" borderId="0" xfId="1" applyFont="1" applyFill="1" applyBorder="1" applyAlignment="1">
      <alignment horizontal="center" vertical="center" wrapText="1"/>
    </xf>
    <xf numFmtId="43" fontId="2" fillId="0" borderId="7" xfId="1" applyFont="1" applyBorder="1"/>
    <xf numFmtId="0" fontId="25" fillId="0" borderId="0" xfId="0" applyFont="1"/>
    <xf numFmtId="0" fontId="0" fillId="0" borderId="0" xfId="0" applyFont="1"/>
    <xf numFmtId="43" fontId="12" fillId="0" borderId="7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9" fontId="6" fillId="6" borderId="10" xfId="0" applyNumberFormat="1" applyFont="1" applyFill="1" applyBorder="1" applyAlignment="1">
      <alignment vertical="center"/>
    </xf>
    <xf numFmtId="174" fontId="6" fillId="6" borderId="10" xfId="0" applyNumberFormat="1" applyFont="1" applyFill="1" applyBorder="1" applyAlignment="1">
      <alignment vertical="center"/>
    </xf>
    <xf numFmtId="0" fontId="6" fillId="8" borderId="10" xfId="0" applyFont="1" applyFill="1" applyBorder="1" applyAlignment="1">
      <alignment vertical="center"/>
    </xf>
    <xf numFmtId="0" fontId="25" fillId="0" borderId="5" xfId="0" applyFont="1" applyBorder="1"/>
    <xf numFmtId="169" fontId="25" fillId="6" borderId="5" xfId="0" applyNumberFormat="1" applyFont="1" applyFill="1" applyBorder="1"/>
    <xf numFmtId="174" fontId="25" fillId="0" borderId="5" xfId="0" applyNumberFormat="1" applyFont="1" applyBorder="1"/>
    <xf numFmtId="169" fontId="25" fillId="8" borderId="5" xfId="0" applyNumberFormat="1" applyFont="1" applyFill="1" applyBorder="1"/>
    <xf numFmtId="172" fontId="25" fillId="0" borderId="5" xfId="0" applyNumberFormat="1" applyFont="1" applyBorder="1"/>
    <xf numFmtId="0" fontId="25" fillId="0" borderId="7" xfId="0" applyFont="1" applyBorder="1"/>
    <xf numFmtId="169" fontId="25" fillId="6" borderId="7" xfId="0" applyNumberFormat="1" applyFont="1" applyFill="1" applyBorder="1"/>
    <xf numFmtId="174" fontId="25" fillId="0" borderId="7" xfId="0" applyNumberFormat="1" applyFont="1" applyBorder="1"/>
    <xf numFmtId="169" fontId="25" fillId="8" borderId="7" xfId="0" applyNumberFormat="1" applyFont="1" applyFill="1" applyBorder="1"/>
    <xf numFmtId="172" fontId="25" fillId="0" borderId="7" xfId="0" applyNumberFormat="1" applyFont="1" applyBorder="1"/>
    <xf numFmtId="0" fontId="25" fillId="8" borderId="7" xfId="0" applyFont="1" applyFill="1" applyBorder="1"/>
    <xf numFmtId="0" fontId="25" fillId="6" borderId="7" xfId="0" applyFont="1" applyFill="1" applyBorder="1"/>
    <xf numFmtId="169" fontId="6" fillId="6" borderId="3" xfId="0" applyNumberFormat="1" applyFont="1" applyFill="1" applyBorder="1" applyAlignment="1">
      <alignment vertical="center"/>
    </xf>
    <xf numFmtId="174" fontId="6" fillId="0" borderId="3" xfId="0" applyNumberFormat="1" applyFont="1" applyFill="1" applyBorder="1" applyAlignment="1">
      <alignment vertical="center"/>
    </xf>
    <xf numFmtId="169" fontId="6" fillId="8" borderId="3" xfId="0" applyNumberFormat="1" applyFont="1" applyFill="1" applyBorder="1" applyAlignment="1">
      <alignment vertical="center"/>
    </xf>
    <xf numFmtId="172" fontId="6" fillId="0" borderId="49" xfId="0" applyNumberFormat="1" applyFont="1" applyFill="1" applyBorder="1" applyAlignment="1">
      <alignment vertical="center"/>
    </xf>
    <xf numFmtId="0" fontId="6" fillId="3" borderId="2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29" fillId="0" borderId="0" xfId="1" applyNumberFormat="1" applyFont="1"/>
    <xf numFmtId="43" fontId="0" fillId="0" borderId="9" xfId="1" applyFont="1" applyBorder="1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43" fontId="2" fillId="6" borderId="3" xfId="1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43" fontId="9" fillId="0" borderId="0" xfId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3" fontId="14" fillId="6" borderId="3" xfId="1" applyFont="1" applyFill="1" applyBorder="1" applyAlignment="1">
      <alignment horizontal="center" vertical="center"/>
    </xf>
    <xf numFmtId="43" fontId="12" fillId="0" borderId="5" xfId="1" applyFont="1" applyBorder="1" applyAlignment="1">
      <alignment horizontal="center" vertical="center"/>
    </xf>
    <xf numFmtId="43" fontId="5" fillId="6" borderId="3" xfId="1" applyFont="1" applyFill="1" applyBorder="1" applyAlignment="1">
      <alignment horizontal="center" vertical="center"/>
    </xf>
    <xf numFmtId="43" fontId="7" fillId="0" borderId="5" xfId="1" applyFont="1" applyBorder="1" applyAlignment="1">
      <alignment horizontal="center" vertical="center"/>
    </xf>
    <xf numFmtId="43" fontId="7" fillId="0" borderId="0" xfId="1" applyFont="1"/>
    <xf numFmtId="43" fontId="7" fillId="0" borderId="27" xfId="1" applyFont="1" applyBorder="1" applyAlignment="1">
      <alignment horizontal="center" vertical="center"/>
    </xf>
    <xf numFmtId="43" fontId="5" fillId="6" borderId="10" xfId="1" applyFont="1" applyFill="1" applyBorder="1" applyAlignment="1">
      <alignment horizontal="center" vertical="center"/>
    </xf>
    <xf numFmtId="43" fontId="14" fillId="6" borderId="10" xfId="1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Font="1" applyAlignment="1">
      <alignment wrapText="1"/>
    </xf>
    <xf numFmtId="0" fontId="2" fillId="3" borderId="22" xfId="0" applyFont="1" applyFill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43" fontId="2" fillId="2" borderId="1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43" fontId="1" fillId="2" borderId="7" xfId="1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 wrapText="1"/>
    </xf>
    <xf numFmtId="43" fontId="1" fillId="2" borderId="9" xfId="1" applyFont="1" applyFill="1" applyBorder="1" applyAlignment="1">
      <alignment horizontal="center" vertical="center"/>
    </xf>
    <xf numFmtId="43" fontId="1" fillId="6" borderId="9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43" fontId="0" fillId="2" borderId="5" xfId="1" applyFont="1" applyFill="1" applyBorder="1" applyAlignment="1">
      <alignment horizontal="center" vertical="center" wrapText="1"/>
    </xf>
    <xf numFmtId="43" fontId="9" fillId="5" borderId="0" xfId="0" applyNumberFormat="1" applyFont="1" applyFill="1" applyAlignment="1">
      <alignment wrapText="1"/>
    </xf>
    <xf numFmtId="43" fontId="0" fillId="0" borderId="0" xfId="0" applyNumberFormat="1" applyFont="1" applyBorder="1"/>
    <xf numFmtId="43" fontId="2" fillId="6" borderId="7" xfId="1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vertical="center" wrapText="1"/>
    </xf>
    <xf numFmtId="43" fontId="2" fillId="6" borderId="49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" fillId="8" borderId="40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5" borderId="34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171" fontId="0" fillId="5" borderId="59" xfId="0" applyNumberFormat="1" applyFill="1" applyBorder="1" applyAlignment="1">
      <alignment horizontal="center" vertical="center" wrapText="1"/>
    </xf>
    <xf numFmtId="43" fontId="0" fillId="5" borderId="59" xfId="0" applyNumberFormat="1" applyFill="1" applyBorder="1" applyAlignment="1">
      <alignment horizontal="center" vertical="center" wrapText="1"/>
    </xf>
    <xf numFmtId="171" fontId="0" fillId="5" borderId="7" xfId="0" applyNumberFormat="1" applyFill="1" applyBorder="1" applyAlignment="1">
      <alignment horizontal="center" vertical="center" wrapText="1"/>
    </xf>
    <xf numFmtId="43" fontId="0" fillId="5" borderId="7" xfId="0" applyNumberFormat="1" applyFill="1" applyBorder="1" applyAlignment="1">
      <alignment horizontal="center" vertical="center" wrapText="1"/>
    </xf>
    <xf numFmtId="171" fontId="0" fillId="5" borderId="9" xfId="0" applyNumberFormat="1" applyFill="1" applyBorder="1" applyAlignment="1">
      <alignment horizontal="center" vertical="center" wrapText="1"/>
    </xf>
    <xf numFmtId="43" fontId="0" fillId="5" borderId="9" xfId="0" applyNumberFormat="1" applyFill="1" applyBorder="1" applyAlignment="1">
      <alignment horizontal="center" vertical="center" wrapText="1"/>
    </xf>
    <xf numFmtId="43" fontId="0" fillId="6" borderId="8" xfId="0" applyNumberFormat="1" applyFill="1" applyBorder="1" applyAlignment="1">
      <alignment horizontal="center" vertical="center" wrapText="1"/>
    </xf>
    <xf numFmtId="43" fontId="0" fillId="6" borderId="12" xfId="0" applyNumberFormat="1" applyFill="1" applyBorder="1" applyAlignment="1">
      <alignment horizontal="center" vertical="center" wrapText="1"/>
    </xf>
    <xf numFmtId="0" fontId="2" fillId="16" borderId="35" xfId="0" applyFont="1" applyFill="1" applyBorder="1" applyAlignment="1">
      <alignment horizontal="center" vertical="center" wrapText="1"/>
    </xf>
    <xf numFmtId="43" fontId="0" fillId="6" borderId="33" xfId="0" applyNumberForma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0" fillId="0" borderId="29" xfId="0" applyBorder="1"/>
    <xf numFmtId="0" fontId="2" fillId="7" borderId="41" xfId="0" applyFont="1" applyFill="1" applyBorder="1" applyAlignment="1">
      <alignment horizontal="center" vertical="center"/>
    </xf>
    <xf numFmtId="43" fontId="2" fillId="7" borderId="41" xfId="0" applyNumberFormat="1" applyFont="1" applyFill="1" applyBorder="1" applyAlignment="1">
      <alignment horizontal="center" vertical="center"/>
    </xf>
    <xf numFmtId="171" fontId="2" fillId="3" borderId="41" xfId="1" applyNumberFormat="1" applyFont="1" applyFill="1" applyBorder="1" applyAlignment="1">
      <alignment horizontal="center" vertical="center"/>
    </xf>
    <xf numFmtId="43" fontId="2" fillId="3" borderId="41" xfId="0" applyNumberFormat="1" applyFont="1" applyFill="1" applyBorder="1" applyAlignment="1">
      <alignment horizontal="center" vertical="center"/>
    </xf>
    <xf numFmtId="171" fontId="0" fillId="13" borderId="41" xfId="0" applyNumberFormat="1" applyFill="1" applyBorder="1" applyAlignment="1">
      <alignment horizontal="center" vertical="center"/>
    </xf>
    <xf numFmtId="43" fontId="2" fillId="13" borderId="41" xfId="0" applyNumberFormat="1" applyFont="1" applyFill="1" applyBorder="1" applyAlignment="1">
      <alignment horizontal="center" vertical="center"/>
    </xf>
    <xf numFmtId="171" fontId="2" fillId="2" borderId="41" xfId="0" applyNumberFormat="1" applyFont="1" applyFill="1" applyBorder="1" applyAlignment="1">
      <alignment horizontal="center" vertical="center"/>
    </xf>
    <xf numFmtId="43" fontId="2" fillId="2" borderId="41" xfId="0" applyNumberFormat="1" applyFont="1" applyFill="1" applyBorder="1" applyAlignment="1">
      <alignment horizontal="center" vertical="center" wrapText="1"/>
    </xf>
    <xf numFmtId="171" fontId="2" fillId="5" borderId="41" xfId="0" applyNumberFormat="1" applyFont="1" applyFill="1" applyBorder="1" applyAlignment="1">
      <alignment horizontal="center" vertical="center" wrapText="1"/>
    </xf>
    <xf numFmtId="43" fontId="2" fillId="5" borderId="41" xfId="0" applyNumberFormat="1" applyFont="1" applyFill="1" applyBorder="1" applyAlignment="1">
      <alignment horizontal="center" vertical="center" wrapText="1"/>
    </xf>
    <xf numFmtId="171" fontId="2" fillId="11" borderId="41" xfId="0" applyNumberFormat="1" applyFont="1" applyFill="1" applyBorder="1" applyAlignment="1">
      <alignment horizontal="center" vertical="center" wrapText="1"/>
    </xf>
    <xf numFmtId="43" fontId="2" fillId="11" borderId="41" xfId="0" applyNumberFormat="1" applyFont="1" applyFill="1" applyBorder="1" applyAlignment="1">
      <alignment horizontal="center" vertical="center" wrapText="1"/>
    </xf>
    <xf numFmtId="0" fontId="2" fillId="16" borderId="41" xfId="0" applyFont="1" applyFill="1" applyBorder="1" applyAlignment="1">
      <alignment horizontal="center" vertical="center" wrapText="1"/>
    </xf>
    <xf numFmtId="43" fontId="2" fillId="16" borderId="41" xfId="0" applyNumberFormat="1" applyFont="1" applyFill="1" applyBorder="1" applyAlignment="1">
      <alignment horizontal="center" vertical="center" wrapText="1"/>
    </xf>
    <xf numFmtId="43" fontId="2" fillId="6" borderId="44" xfId="0" applyNumberFormat="1" applyFont="1" applyFill="1" applyBorder="1" applyAlignment="1">
      <alignment horizontal="center" vertical="center" wrapText="1"/>
    </xf>
    <xf numFmtId="43" fontId="4" fillId="6" borderId="56" xfId="0" applyNumberFormat="1" applyFont="1" applyFill="1" applyBorder="1" applyAlignment="1">
      <alignment horizontal="center" vertical="center" wrapText="1"/>
    </xf>
    <xf numFmtId="43" fontId="0" fillId="6" borderId="7" xfId="0" applyNumberFormat="1" applyFill="1" applyBorder="1" applyAlignment="1">
      <alignment horizontal="center" vertical="center" wrapText="1"/>
    </xf>
    <xf numFmtId="43" fontId="0" fillId="0" borderId="7" xfId="0" applyNumberFormat="1" applyBorder="1" applyAlignment="1">
      <alignment wrapText="1"/>
    </xf>
    <xf numFmtId="171" fontId="17" fillId="0" borderId="0" xfId="0" applyNumberFormat="1" applyFont="1" applyAlignment="1">
      <alignment horizontal="center" vertical="center"/>
    </xf>
    <xf numFmtId="171" fontId="2" fillId="6" borderId="26" xfId="0" applyNumberFormat="1" applyFont="1" applyFill="1" applyBorder="1" applyAlignment="1">
      <alignment horizontal="center" vertical="center" wrapText="1"/>
    </xf>
    <xf numFmtId="171" fontId="0" fillId="6" borderId="33" xfId="0" applyNumberFormat="1" applyFill="1" applyBorder="1" applyAlignment="1">
      <alignment horizontal="center" vertical="center" wrapText="1"/>
    </xf>
    <xf numFmtId="171" fontId="0" fillId="6" borderId="8" xfId="0" applyNumberFormat="1" applyFill="1" applyBorder="1" applyAlignment="1">
      <alignment horizontal="center" vertical="center" wrapText="1"/>
    </xf>
    <xf numFmtId="171" fontId="0" fillId="6" borderId="12" xfId="0" applyNumberFormat="1" applyFill="1" applyBorder="1" applyAlignment="1">
      <alignment horizontal="center" vertical="center" wrapText="1"/>
    </xf>
    <xf numFmtId="171" fontId="0" fillId="6" borderId="7" xfId="0" applyNumberFormat="1" applyFill="1" applyBorder="1" applyAlignment="1">
      <alignment horizontal="center" vertical="center" wrapText="1"/>
    </xf>
    <xf numFmtId="171" fontId="2" fillId="6" borderId="44" xfId="0" applyNumberFormat="1" applyFont="1" applyFill="1" applyBorder="1" applyAlignment="1">
      <alignment horizontal="center" vertical="center" wrapText="1"/>
    </xf>
    <xf numFmtId="171" fontId="0" fillId="0" borderId="0" xfId="0" applyNumberFormat="1" applyAlignment="1">
      <alignment wrapText="1"/>
    </xf>
    <xf numFmtId="171" fontId="2" fillId="0" borderId="0" xfId="1" applyNumberFormat="1" applyFont="1" applyFill="1" applyBorder="1" applyAlignment="1">
      <alignment horizontal="center" vertical="center" wrapText="1"/>
    </xf>
    <xf numFmtId="171" fontId="2" fillId="0" borderId="0" xfId="0" applyNumberFormat="1" applyFont="1" applyAlignment="1">
      <alignment horizontal="center" vertical="center" wrapText="1"/>
    </xf>
    <xf numFmtId="171" fontId="0" fillId="0" borderId="0" xfId="1" applyNumberFormat="1" applyFont="1" applyAlignment="1">
      <alignment wrapText="1"/>
    </xf>
    <xf numFmtId="175" fontId="0" fillId="0" borderId="0" xfId="1" applyNumberFormat="1" applyFont="1"/>
    <xf numFmtId="175" fontId="0" fillId="0" borderId="0" xfId="0" applyNumberFormat="1" applyFont="1"/>
    <xf numFmtId="0" fontId="0" fillId="0" borderId="7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9" fontId="0" fillId="4" borderId="20" xfId="0" applyNumberFormat="1" applyFont="1" applyFill="1" applyBorder="1"/>
    <xf numFmtId="169" fontId="0" fillId="8" borderId="20" xfId="0" applyNumberFormat="1" applyFont="1" applyFill="1" applyBorder="1"/>
    <xf numFmtId="169" fontId="0" fillId="3" borderId="20" xfId="0" applyNumberFormat="1" applyFont="1" applyFill="1" applyBorder="1"/>
    <xf numFmtId="0" fontId="2" fillId="8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0" fillId="17" borderId="0" xfId="0" applyFill="1"/>
    <xf numFmtId="0" fontId="0" fillId="0" borderId="0" xfId="0" applyFill="1" applyBorder="1"/>
    <xf numFmtId="43" fontId="9" fillId="5" borderId="9" xfId="1" applyFont="1" applyFill="1" applyBorder="1" applyAlignment="1">
      <alignment horizontal="center" vertical="center" wrapText="1"/>
    </xf>
    <xf numFmtId="0" fontId="0" fillId="17" borderId="0" xfId="0" applyFill="1" applyBorder="1"/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49" fontId="25" fillId="9" borderId="3" xfId="1" applyNumberFormat="1" applyFont="1" applyFill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/>
    </xf>
    <xf numFmtId="43" fontId="6" fillId="0" borderId="3" xfId="1" applyFont="1" applyFill="1" applyBorder="1" applyAlignment="1">
      <alignment horizontal="center" vertical="center" wrapText="1"/>
    </xf>
    <xf numFmtId="43" fontId="6" fillId="0" borderId="3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 wrapText="1"/>
    </xf>
    <xf numFmtId="49" fontId="25" fillId="0" borderId="0" xfId="1" applyNumberFormat="1" applyFont="1" applyFill="1" applyBorder="1" applyAlignment="1">
      <alignment horizontal="center" vertical="center" wrapText="1"/>
    </xf>
    <xf numFmtId="43" fontId="25" fillId="0" borderId="0" xfId="1" applyFont="1" applyFill="1" applyBorder="1" applyAlignment="1">
      <alignment horizontal="center" vertical="center"/>
    </xf>
    <xf numFmtId="43" fontId="6" fillId="0" borderId="0" xfId="1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17" borderId="0" xfId="0" applyFont="1" applyFill="1" applyBorder="1" applyAlignment="1">
      <alignment horizontal="center" vertical="center" wrapText="1"/>
    </xf>
    <xf numFmtId="0" fontId="25" fillId="17" borderId="0" xfId="0" applyFont="1" applyFill="1" applyBorder="1" applyAlignment="1">
      <alignment horizontal="center" vertical="center" wrapText="1"/>
    </xf>
    <xf numFmtId="49" fontId="25" fillId="17" borderId="0" xfId="1" applyNumberFormat="1" applyFont="1" applyFill="1" applyBorder="1" applyAlignment="1">
      <alignment horizontal="center" vertical="center" wrapText="1"/>
    </xf>
    <xf numFmtId="43" fontId="25" fillId="17" borderId="0" xfId="1" applyFont="1" applyFill="1" applyBorder="1" applyAlignment="1">
      <alignment horizontal="center" vertical="center"/>
    </xf>
    <xf numFmtId="43" fontId="6" fillId="17" borderId="0" xfId="1" applyFont="1" applyFill="1" applyBorder="1" applyAlignment="1">
      <alignment horizontal="center" vertical="center"/>
    </xf>
    <xf numFmtId="9" fontId="25" fillId="17" borderId="0" xfId="1" applyNumberFormat="1" applyFont="1" applyFill="1" applyBorder="1" applyAlignment="1">
      <alignment horizontal="center" vertical="center"/>
    </xf>
    <xf numFmtId="49" fontId="25" fillId="9" borderId="3" xfId="1" applyNumberFormat="1" applyFont="1" applyFill="1" applyBorder="1" applyAlignment="1">
      <alignment horizontal="center" vertical="center"/>
    </xf>
    <xf numFmtId="49" fontId="25" fillId="17" borderId="0" xfId="1" applyNumberFormat="1" applyFont="1" applyFill="1" applyBorder="1" applyAlignment="1">
      <alignment horizontal="center" vertical="center"/>
    </xf>
    <xf numFmtId="0" fontId="6" fillId="17" borderId="27" xfId="0" applyFont="1" applyFill="1" applyBorder="1" applyAlignment="1">
      <alignment horizontal="center" vertical="center"/>
    </xf>
    <xf numFmtId="0" fontId="6" fillId="17" borderId="27" xfId="0" applyFont="1" applyFill="1" applyBorder="1" applyAlignment="1">
      <alignment horizontal="center" vertical="center" wrapText="1"/>
    </xf>
    <xf numFmtId="0" fontId="25" fillId="17" borderId="27" xfId="0" applyFont="1" applyFill="1" applyBorder="1" applyAlignment="1">
      <alignment horizontal="center" vertical="center" wrapText="1"/>
    </xf>
    <xf numFmtId="49" fontId="25" fillId="17" borderId="27" xfId="1" applyNumberFormat="1" applyFont="1" applyFill="1" applyBorder="1" applyAlignment="1">
      <alignment horizontal="center" vertical="center" wrapText="1"/>
    </xf>
    <xf numFmtId="43" fontId="25" fillId="17" borderId="27" xfId="1" applyFont="1" applyFill="1" applyBorder="1" applyAlignment="1">
      <alignment horizontal="center" vertical="center"/>
    </xf>
    <xf numFmtId="43" fontId="6" fillId="17" borderId="27" xfId="1" applyFont="1" applyFill="1" applyBorder="1" applyAlignment="1">
      <alignment horizontal="center" vertical="center"/>
    </xf>
    <xf numFmtId="0" fontId="6" fillId="17" borderId="38" xfId="0" applyFont="1" applyFill="1" applyBorder="1" applyAlignment="1">
      <alignment horizontal="center" vertical="center" wrapText="1"/>
    </xf>
    <xf numFmtId="0" fontId="25" fillId="17" borderId="38" xfId="0" applyFont="1" applyFill="1" applyBorder="1" applyAlignment="1">
      <alignment horizontal="center" vertical="center" wrapText="1"/>
    </xf>
    <xf numFmtId="49" fontId="25" fillId="17" borderId="38" xfId="1" applyNumberFormat="1" applyFont="1" applyFill="1" applyBorder="1" applyAlignment="1">
      <alignment horizontal="center" vertical="center" wrapText="1"/>
    </xf>
    <xf numFmtId="43" fontId="25" fillId="17" borderId="38" xfId="1" applyFont="1" applyFill="1" applyBorder="1" applyAlignment="1">
      <alignment horizontal="center" vertical="center"/>
    </xf>
    <xf numFmtId="43" fontId="6" fillId="17" borderId="38" xfId="1" applyFont="1" applyFill="1" applyBorder="1" applyAlignment="1">
      <alignment horizontal="center" vertical="center"/>
    </xf>
    <xf numFmtId="43" fontId="6" fillId="17" borderId="35" xfId="1" applyFont="1" applyFill="1" applyBorder="1" applyAlignment="1">
      <alignment horizontal="center" vertical="center"/>
    </xf>
    <xf numFmtId="49" fontId="25" fillId="17" borderId="36" xfId="1" applyNumberFormat="1" applyFont="1" applyFill="1" applyBorder="1" applyAlignment="1">
      <alignment horizontal="center" vertical="center" wrapText="1"/>
    </xf>
    <xf numFmtId="43" fontId="25" fillId="17" borderId="53" xfId="1" applyFont="1" applyFill="1" applyBorder="1" applyAlignment="1">
      <alignment horizontal="center" vertical="center"/>
    </xf>
    <xf numFmtId="43" fontId="6" fillId="17" borderId="36" xfId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center"/>
    </xf>
    <xf numFmtId="0" fontId="25" fillId="4" borderId="3" xfId="0" applyFont="1" applyFill="1" applyBorder="1" applyAlignment="1">
      <alignment horizontal="center" vertical="center"/>
    </xf>
    <xf numFmtId="0" fontId="25" fillId="9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17" borderId="27" xfId="0" applyFont="1" applyFill="1" applyBorder="1" applyAlignment="1">
      <alignment vertical="center"/>
    </xf>
    <xf numFmtId="0" fontId="25" fillId="17" borderId="27" xfId="0" applyFont="1" applyFill="1" applyBorder="1" applyAlignment="1">
      <alignment horizontal="center" vertical="center"/>
    </xf>
    <xf numFmtId="43" fontId="6" fillId="17" borderId="27" xfId="1" applyFont="1" applyFill="1" applyBorder="1" applyAlignment="1">
      <alignment vertical="center"/>
    </xf>
    <xf numFmtId="0" fontId="25" fillId="17" borderId="53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43" fontId="6" fillId="0" borderId="3" xfId="1" applyFont="1" applyBorder="1" applyAlignment="1">
      <alignment vertical="center"/>
    </xf>
    <xf numFmtId="0" fontId="6" fillId="17" borderId="53" xfId="0" applyFont="1" applyFill="1" applyBorder="1" applyAlignment="1">
      <alignment horizontal="center" vertical="center" wrapText="1"/>
    </xf>
    <xf numFmtId="43" fontId="6" fillId="17" borderId="0" xfId="1" applyFont="1" applyFill="1" applyBorder="1" applyAlignment="1">
      <alignment vertical="center"/>
    </xf>
    <xf numFmtId="167" fontId="25" fillId="17" borderId="0" xfId="1" applyNumberFormat="1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wrapText="1"/>
    </xf>
    <xf numFmtId="43" fontId="6" fillId="3" borderId="10" xfId="0" applyNumberFormat="1" applyFont="1" applyFill="1" applyBorder="1" applyAlignment="1">
      <alignment vertical="center"/>
    </xf>
    <xf numFmtId="43" fontId="6" fillId="0" borderId="0" xfId="0" applyNumberFormat="1" applyFont="1" applyAlignment="1">
      <alignment vertical="center"/>
    </xf>
    <xf numFmtId="9" fontId="6" fillId="0" borderId="0" xfId="1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43" fontId="25" fillId="17" borderId="3" xfId="1" applyFont="1" applyFill="1" applyBorder="1" applyAlignment="1">
      <alignment horizontal="center" vertical="center"/>
    </xf>
    <xf numFmtId="43" fontId="6" fillId="17" borderId="3" xfId="1" applyFont="1" applyFill="1" applyBorder="1" applyAlignment="1">
      <alignment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/>
    <xf numFmtId="0" fontId="25" fillId="0" borderId="0" xfId="0" applyFont="1" applyAlignment="1">
      <alignment wrapText="1"/>
    </xf>
    <xf numFmtId="0" fontId="2" fillId="0" borderId="7" xfId="0" applyFont="1" applyBorder="1" applyAlignment="1">
      <alignment horizontal="center" vertical="center"/>
    </xf>
    <xf numFmtId="49" fontId="25" fillId="9" borderId="7" xfId="1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43" fontId="25" fillId="0" borderId="7" xfId="1" applyFont="1" applyFill="1" applyBorder="1" applyAlignment="1">
      <alignment horizontal="center" vertical="center"/>
    </xf>
    <xf numFmtId="43" fontId="25" fillId="0" borderId="7" xfId="1" applyFont="1" applyFill="1" applyBorder="1" applyAlignment="1">
      <alignment horizontal="center" vertical="center" wrapText="1"/>
    </xf>
    <xf numFmtId="43" fontId="6" fillId="2" borderId="7" xfId="1" applyFont="1" applyFill="1" applyBorder="1" applyAlignment="1">
      <alignment horizontal="center" vertical="center" wrapText="1"/>
    </xf>
    <xf numFmtId="43" fontId="25" fillId="5" borderId="7" xfId="1" applyFont="1" applyFill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center" vertical="center" wrapText="1"/>
    </xf>
    <xf numFmtId="43" fontId="18" fillId="5" borderId="7" xfId="1" applyFont="1" applyFill="1" applyBorder="1" applyAlignment="1">
      <alignment horizontal="center" vertical="center" wrapText="1"/>
    </xf>
    <xf numFmtId="49" fontId="18" fillId="9" borderId="7" xfId="1" applyNumberFormat="1" applyFont="1" applyFill="1" applyBorder="1" applyAlignment="1">
      <alignment horizontal="center" vertical="center" wrapText="1"/>
    </xf>
    <xf numFmtId="43" fontId="33" fillId="6" borderId="7" xfId="1" applyFont="1" applyFill="1" applyBorder="1" applyAlignment="1">
      <alignment horizontal="center" vertical="center" wrapText="1"/>
    </xf>
    <xf numFmtId="43" fontId="25" fillId="0" borderId="7" xfId="1" applyFont="1" applyBorder="1" applyAlignment="1">
      <alignment horizontal="center" vertical="center"/>
    </xf>
    <xf numFmtId="0" fontId="33" fillId="4" borderId="7" xfId="0" applyFont="1" applyFill="1" applyBorder="1" applyAlignment="1">
      <alignment horizontal="center" vertical="center" wrapText="1"/>
    </xf>
    <xf numFmtId="0" fontId="33" fillId="4" borderId="7" xfId="0" applyFont="1" applyFill="1" applyBorder="1" applyAlignment="1">
      <alignment horizontal="center" vertical="center"/>
    </xf>
    <xf numFmtId="43" fontId="24" fillId="0" borderId="7" xfId="1" applyFont="1" applyFill="1" applyBorder="1" applyAlignment="1">
      <alignment horizontal="center" vertical="center" wrapText="1"/>
    </xf>
    <xf numFmtId="0" fontId="2" fillId="0" borderId="7" xfId="0" applyFont="1" applyBorder="1"/>
    <xf numFmtId="43" fontId="23" fillId="0" borderId="7" xfId="1" applyFont="1" applyBorder="1"/>
    <xf numFmtId="0" fontId="0" fillId="0" borderId="7" xfId="0" applyBorder="1" applyAlignment="1">
      <alignment horizontal="center" vertical="center"/>
    </xf>
    <xf numFmtId="0" fontId="33" fillId="3" borderId="11" xfId="0" applyFont="1" applyFill="1" applyBorder="1" applyAlignment="1">
      <alignment horizontal="center" wrapText="1"/>
    </xf>
    <xf numFmtId="43" fontId="4" fillId="3" borderId="1" xfId="1" applyFont="1" applyFill="1" applyBorder="1" applyAlignment="1">
      <alignment horizontal="center" vertical="center" wrapText="1"/>
    </xf>
    <xf numFmtId="43" fontId="4" fillId="3" borderId="29" xfId="1" applyFont="1" applyFill="1" applyBorder="1" applyAlignment="1">
      <alignment horizontal="center" vertical="center" wrapText="1"/>
    </xf>
    <xf numFmtId="43" fontId="6" fillId="3" borderId="11" xfId="1" applyFont="1" applyFill="1" applyBorder="1" applyAlignment="1">
      <alignment horizontal="center" vertical="center" wrapText="1"/>
    </xf>
    <xf numFmtId="49" fontId="33" fillId="3" borderId="11" xfId="1" applyNumberFormat="1" applyFont="1" applyFill="1" applyBorder="1" applyAlignment="1">
      <alignment horizontal="center" vertical="center" wrapText="1"/>
    </xf>
    <xf numFmtId="43" fontId="33" fillId="3" borderId="47" xfId="1" applyFont="1" applyFill="1" applyBorder="1" applyAlignment="1">
      <alignment horizontal="center" vertical="center" wrapText="1"/>
    </xf>
    <xf numFmtId="43" fontId="33" fillId="3" borderId="47" xfId="0" applyNumberFormat="1" applyFont="1" applyFill="1" applyBorder="1" applyAlignment="1">
      <alignment vertical="center"/>
    </xf>
    <xf numFmtId="0" fontId="9" fillId="4" borderId="7" xfId="0" applyFont="1" applyFill="1" applyBorder="1" applyAlignment="1">
      <alignment horizontal="center" vertical="center"/>
    </xf>
    <xf numFmtId="43" fontId="29" fillId="0" borderId="7" xfId="1" applyFont="1" applyFill="1" applyBorder="1" applyAlignment="1">
      <alignment horizontal="center" vertical="center" wrapText="1"/>
    </xf>
    <xf numFmtId="9" fontId="25" fillId="0" borderId="7" xfId="1" applyNumberFormat="1" applyFont="1" applyFill="1" applyBorder="1" applyAlignment="1">
      <alignment horizontal="center" vertical="center"/>
    </xf>
    <xf numFmtId="9" fontId="29" fillId="0" borderId="0" xfId="1" applyNumberFormat="1" applyFont="1" applyFill="1" applyBorder="1" applyAlignment="1">
      <alignment horizontal="center" vertical="center"/>
    </xf>
    <xf numFmtId="0" fontId="33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9" fillId="4" borderId="5" xfId="0" applyFont="1" applyFill="1" applyBorder="1" applyAlignment="1">
      <alignment horizontal="center" vertical="center" wrapText="1"/>
    </xf>
    <xf numFmtId="43" fontId="29" fillId="0" borderId="5" xfId="1" applyFont="1" applyFill="1" applyBorder="1" applyAlignment="1">
      <alignment horizontal="center" vertical="center" wrapText="1"/>
    </xf>
    <xf numFmtId="43" fontId="9" fillId="2" borderId="5" xfId="1" applyFont="1" applyFill="1" applyBorder="1" applyAlignment="1">
      <alignment horizontal="center" vertical="center" wrapText="1"/>
    </xf>
    <xf numFmtId="43" fontId="29" fillId="5" borderId="5" xfId="1" applyFont="1" applyFill="1" applyBorder="1" applyAlignment="1">
      <alignment horizontal="center" vertical="center" wrapText="1"/>
    </xf>
    <xf numFmtId="49" fontId="29" fillId="9" borderId="5" xfId="1" applyNumberFormat="1" applyFont="1" applyFill="1" applyBorder="1" applyAlignment="1">
      <alignment horizontal="center" vertical="center" wrapText="1"/>
    </xf>
    <xf numFmtId="43" fontId="9" fillId="6" borderId="5" xfId="1" applyFont="1" applyFill="1" applyBorder="1" applyAlignment="1">
      <alignment horizontal="center" vertical="center" wrapText="1"/>
    </xf>
    <xf numFmtId="43" fontId="25" fillId="0" borderId="5" xfId="1" applyFont="1" applyBorder="1" applyAlignment="1">
      <alignment horizontal="center" vertical="center"/>
    </xf>
    <xf numFmtId="43" fontId="25" fillId="0" borderId="5" xfId="1" applyFont="1" applyFill="1" applyBorder="1" applyAlignment="1">
      <alignment horizontal="center" vertical="center"/>
    </xf>
    <xf numFmtId="43" fontId="25" fillId="0" borderId="5" xfId="1" applyFont="1" applyFill="1" applyBorder="1"/>
    <xf numFmtId="9" fontId="25" fillId="0" borderId="5" xfId="1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9" fontId="25" fillId="0" borderId="7" xfId="1" applyNumberFormat="1" applyFont="1" applyFill="1" applyBorder="1"/>
    <xf numFmtId="9" fontId="25" fillId="10" borderId="7" xfId="1" applyNumberFormat="1" applyFont="1" applyFill="1" applyBorder="1"/>
    <xf numFmtId="9" fontId="25" fillId="10" borderId="7" xfId="1" applyNumberFormat="1" applyFont="1" applyFill="1" applyBorder="1" applyAlignment="1">
      <alignment horizontal="center" vertical="center"/>
    </xf>
    <xf numFmtId="49" fontId="1" fillId="9" borderId="7" xfId="1" applyNumberFormat="1" applyFont="1" applyFill="1" applyBorder="1" applyAlignment="1">
      <alignment horizontal="center" vertical="center" wrapText="1"/>
    </xf>
    <xf numFmtId="43" fontId="9" fillId="0" borderId="7" xfId="1" applyFont="1" applyBorder="1" applyAlignment="1">
      <alignment horizontal="center" vertical="center"/>
    </xf>
    <xf numFmtId="166" fontId="29" fillId="0" borderId="7" xfId="1" applyNumberFormat="1" applyFont="1" applyFill="1" applyBorder="1"/>
    <xf numFmtId="43" fontId="29" fillId="6" borderId="7" xfId="1" applyFont="1" applyFill="1" applyBorder="1" applyAlignment="1">
      <alignment horizontal="center" vertical="center" wrapText="1"/>
    </xf>
    <xf numFmtId="0" fontId="29" fillId="4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9" fontId="0" fillId="5" borderId="7" xfId="0" applyNumberFormat="1" applyFont="1" applyFill="1" applyBorder="1"/>
    <xf numFmtId="0" fontId="2" fillId="5" borderId="4" xfId="0" applyFont="1" applyFill="1" applyBorder="1" applyAlignment="1">
      <alignment horizontal="center" vertical="center"/>
    </xf>
    <xf numFmtId="49" fontId="2" fillId="5" borderId="11" xfId="1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43" fontId="33" fillId="0" borderId="0" xfId="1" applyFont="1" applyAlignment="1">
      <alignment wrapText="1"/>
    </xf>
    <xf numFmtId="0" fontId="2" fillId="6" borderId="4" xfId="0" applyFont="1" applyFill="1" applyBorder="1" applyAlignment="1">
      <alignment horizontal="center" vertical="center"/>
    </xf>
    <xf numFmtId="172" fontId="2" fillId="8" borderId="4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/>
    </xf>
    <xf numFmtId="43" fontId="25" fillId="14" borderId="3" xfId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 wrapText="1"/>
    </xf>
    <xf numFmtId="43" fontId="32" fillId="17" borderId="0" xfId="1" applyFont="1" applyFill="1" applyBorder="1" applyAlignment="1">
      <alignment horizontal="center" vertical="center" wrapText="1"/>
    </xf>
    <xf numFmtId="43" fontId="3" fillId="17" borderId="0" xfId="1" applyFont="1" applyFill="1" applyBorder="1" applyAlignment="1">
      <alignment horizontal="center" vertical="center" wrapText="1"/>
    </xf>
    <xf numFmtId="49" fontId="32" fillId="17" borderId="0" xfId="1" applyNumberFormat="1" applyFont="1" applyFill="1" applyBorder="1" applyAlignment="1">
      <alignment horizontal="center" vertical="center" wrapText="1"/>
    </xf>
    <xf numFmtId="0" fontId="3" fillId="17" borderId="67" xfId="0" applyFont="1" applyFill="1" applyBorder="1" applyAlignment="1">
      <alignment horizontal="center" vertical="center"/>
    </xf>
    <xf numFmtId="43" fontId="3" fillId="3" borderId="14" xfId="1" applyFont="1" applyFill="1" applyBorder="1" applyAlignment="1">
      <alignment horizontal="center" vertical="center" wrapText="1"/>
    </xf>
    <xf numFmtId="43" fontId="3" fillId="3" borderId="10" xfId="1" applyFont="1" applyFill="1" applyBorder="1" applyAlignment="1">
      <alignment horizontal="center" vertical="center" wrapText="1"/>
    </xf>
    <xf numFmtId="43" fontId="3" fillId="3" borderId="17" xfId="1" applyFont="1" applyFill="1" applyBorder="1" applyAlignment="1">
      <alignment horizontal="center" vertical="center" wrapText="1"/>
    </xf>
    <xf numFmtId="49" fontId="3" fillId="3" borderId="10" xfId="1" applyNumberFormat="1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17" borderId="0" xfId="0" applyFont="1" applyFill="1" applyBorder="1" applyAlignment="1">
      <alignment horizontal="center" vertical="center"/>
    </xf>
    <xf numFmtId="0" fontId="17" fillId="17" borderId="27" xfId="0" applyFont="1" applyFill="1" applyBorder="1" applyAlignment="1">
      <alignment horizontal="center" vertical="center"/>
    </xf>
    <xf numFmtId="0" fontId="17" fillId="17" borderId="38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17" borderId="0" xfId="0" applyFont="1" applyFill="1" applyBorder="1" applyAlignment="1">
      <alignment horizontal="center" vertical="center"/>
    </xf>
    <xf numFmtId="43" fontId="17" fillId="2" borderId="3" xfId="1" applyFont="1" applyFill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17" fillId="17" borderId="0" xfId="1" applyFont="1" applyFill="1" applyBorder="1" applyAlignment="1">
      <alignment horizontal="center" vertical="center" wrapText="1"/>
    </xf>
    <xf numFmtId="43" fontId="17" fillId="17" borderId="27" xfId="1" applyFont="1" applyFill="1" applyBorder="1" applyAlignment="1">
      <alignment horizontal="center" vertical="center" wrapText="1"/>
    </xf>
    <xf numFmtId="43" fontId="17" fillId="17" borderId="38" xfId="1" applyFont="1" applyFill="1" applyBorder="1" applyAlignment="1">
      <alignment horizontal="center" vertical="center" wrapText="1"/>
    </xf>
    <xf numFmtId="43" fontId="17" fillId="8" borderId="3" xfId="1" applyFont="1" applyFill="1" applyBorder="1" applyAlignment="1">
      <alignment vertical="center"/>
    </xf>
    <xf numFmtId="43" fontId="17" fillId="17" borderId="27" xfId="1" applyFont="1" applyFill="1" applyBorder="1" applyAlignment="1">
      <alignment vertical="center"/>
    </xf>
    <xf numFmtId="43" fontId="17" fillId="8" borderId="3" xfId="1" applyFont="1" applyFill="1" applyBorder="1" applyAlignment="1">
      <alignment horizontal="center" vertical="center" wrapText="1"/>
    </xf>
    <xf numFmtId="43" fontId="17" fillId="0" borderId="3" xfId="1" applyFont="1" applyFill="1" applyBorder="1" applyAlignment="1">
      <alignment horizontal="center" vertical="center" wrapText="1"/>
    </xf>
    <xf numFmtId="43" fontId="17" fillId="5" borderId="3" xfId="1" applyFont="1" applyFill="1" applyBorder="1" applyAlignment="1">
      <alignment horizontal="center" vertical="center" wrapText="1"/>
    </xf>
    <xf numFmtId="43" fontId="17" fillId="0" borderId="3" xfId="0" applyNumberFormat="1" applyFont="1" applyBorder="1" applyAlignment="1">
      <alignment vertical="center"/>
    </xf>
    <xf numFmtId="43" fontId="17" fillId="5" borderId="3" xfId="1" applyFont="1" applyFill="1" applyBorder="1" applyAlignment="1">
      <alignment vertical="center"/>
    </xf>
    <xf numFmtId="43" fontId="17" fillId="17" borderId="27" xfId="0" applyNumberFormat="1" applyFont="1" applyFill="1" applyBorder="1" applyAlignment="1">
      <alignment vertical="center"/>
    </xf>
    <xf numFmtId="43" fontId="17" fillId="17" borderId="3" xfId="1" applyFont="1" applyFill="1" applyBorder="1" applyAlignment="1">
      <alignment horizontal="center" vertical="center" wrapText="1"/>
    </xf>
    <xf numFmtId="43" fontId="17" fillId="6" borderId="3" xfId="1" applyFont="1" applyFill="1" applyBorder="1" applyAlignment="1">
      <alignment horizontal="center" vertical="center" wrapText="1"/>
    </xf>
    <xf numFmtId="43" fontId="17" fillId="6" borderId="3" xfId="0" applyNumberFormat="1" applyFont="1" applyFill="1" applyBorder="1" applyAlignment="1">
      <alignment vertical="center"/>
    </xf>
    <xf numFmtId="43" fontId="17" fillId="0" borderId="3" xfId="1" applyFont="1" applyFill="1" applyBorder="1"/>
    <xf numFmtId="43" fontId="17" fillId="0" borderId="0" xfId="1" applyFont="1" applyFill="1" applyBorder="1"/>
    <xf numFmtId="167" fontId="17" fillId="0" borderId="3" xfId="1" applyNumberFormat="1" applyFont="1" applyFill="1" applyBorder="1" applyAlignment="1">
      <alignment horizontal="center" vertical="center"/>
    </xf>
    <xf numFmtId="167" fontId="17" fillId="0" borderId="0" xfId="1" applyNumberFormat="1" applyFont="1" applyFill="1" applyBorder="1"/>
    <xf numFmtId="165" fontId="17" fillId="0" borderId="59" xfId="1" applyNumberFormat="1" applyFont="1" applyFill="1" applyBorder="1"/>
    <xf numFmtId="167" fontId="17" fillId="0" borderId="62" xfId="1" applyNumberFormat="1" applyFont="1" applyFill="1" applyBorder="1"/>
    <xf numFmtId="167" fontId="17" fillId="17" borderId="0" xfId="1" applyNumberFormat="1" applyFont="1" applyFill="1" applyBorder="1"/>
    <xf numFmtId="167" fontId="17" fillId="0" borderId="3" xfId="1" applyNumberFormat="1" applyFont="1" applyFill="1" applyBorder="1"/>
    <xf numFmtId="167" fontId="17" fillId="0" borderId="3" xfId="2" applyNumberFormat="1" applyFont="1" applyFill="1" applyBorder="1"/>
    <xf numFmtId="167" fontId="17" fillId="17" borderId="27" xfId="2" applyNumberFormat="1" applyFont="1" applyFill="1" applyBorder="1"/>
    <xf numFmtId="173" fontId="17" fillId="0" borderId="3" xfId="1" applyNumberFormat="1" applyFont="1" applyFill="1" applyBorder="1" applyAlignment="1">
      <alignment horizontal="center" vertical="center"/>
    </xf>
    <xf numFmtId="173" fontId="17" fillId="17" borderId="27" xfId="1" applyNumberFormat="1" applyFont="1" applyFill="1" applyBorder="1" applyAlignment="1">
      <alignment horizontal="center" vertical="center"/>
    </xf>
    <xf numFmtId="166" fontId="17" fillId="0" borderId="3" xfId="1" applyNumberFormat="1" applyFont="1" applyFill="1" applyBorder="1" applyAlignment="1">
      <alignment horizontal="center" vertical="center"/>
    </xf>
    <xf numFmtId="166" fontId="17" fillId="17" borderId="30" xfId="1" applyNumberFormat="1" applyFont="1" applyFill="1" applyBorder="1" applyAlignment="1">
      <alignment horizontal="center" vertical="center"/>
    </xf>
    <xf numFmtId="166" fontId="17" fillId="0" borderId="30" xfId="1" applyNumberFormat="1" applyFont="1" applyFill="1" applyBorder="1" applyAlignment="1">
      <alignment horizontal="center" vertical="center"/>
    </xf>
    <xf numFmtId="167" fontId="17" fillId="0" borderId="0" xfId="1" applyNumberFormat="1" applyFont="1" applyFill="1" applyBorder="1" applyAlignment="1">
      <alignment horizontal="center" vertical="center"/>
    </xf>
    <xf numFmtId="166" fontId="17" fillId="0" borderId="1" xfId="1" applyNumberFormat="1" applyFont="1" applyFill="1" applyBorder="1" applyAlignment="1">
      <alignment horizontal="center" vertical="center"/>
    </xf>
    <xf numFmtId="166" fontId="17" fillId="17" borderId="0" xfId="1" applyNumberFormat="1" applyFont="1" applyFill="1" applyBorder="1" applyAlignment="1">
      <alignment horizontal="center" vertical="center"/>
    </xf>
    <xf numFmtId="166" fontId="17" fillId="0" borderId="30" xfId="1" applyNumberFormat="1" applyFont="1" applyFill="1" applyBorder="1"/>
    <xf numFmtId="167" fontId="17" fillId="0" borderId="1" xfId="1" applyNumberFormat="1" applyFont="1" applyFill="1" applyBorder="1"/>
    <xf numFmtId="167" fontId="17" fillId="17" borderId="27" xfId="1" applyNumberFormat="1" applyFont="1" applyFill="1" applyBorder="1"/>
    <xf numFmtId="167" fontId="17" fillId="0" borderId="3" xfId="2" applyNumberFormat="1" applyFont="1" applyFill="1" applyBorder="1" applyAlignment="1">
      <alignment horizontal="center" vertical="center"/>
    </xf>
    <xf numFmtId="167" fontId="17" fillId="17" borderId="27" xfId="2" applyNumberFormat="1" applyFont="1" applyFill="1" applyBorder="1" applyAlignment="1">
      <alignment horizontal="center" vertical="center"/>
    </xf>
    <xf numFmtId="43" fontId="17" fillId="17" borderId="27" xfId="1" applyFont="1" applyFill="1" applyBorder="1"/>
    <xf numFmtId="166" fontId="17" fillId="0" borderId="3" xfId="1" applyNumberFormat="1" applyFont="1" applyFill="1" applyBorder="1"/>
    <xf numFmtId="166" fontId="17" fillId="17" borderId="27" xfId="1" applyNumberFormat="1" applyFont="1" applyFill="1" applyBorder="1"/>
    <xf numFmtId="167" fontId="17" fillId="0" borderId="1" xfId="1" applyNumberFormat="1" applyFont="1" applyFill="1" applyBorder="1" applyAlignment="1">
      <alignment horizontal="center" vertical="center"/>
    </xf>
    <xf numFmtId="167" fontId="17" fillId="17" borderId="27" xfId="1" applyNumberFormat="1" applyFont="1" applyFill="1" applyBorder="1" applyAlignment="1">
      <alignment horizontal="center" vertical="center"/>
    </xf>
    <xf numFmtId="43" fontId="17" fillId="0" borderId="3" xfId="1" applyFont="1" applyBorder="1" applyAlignment="1">
      <alignment vertical="center"/>
    </xf>
    <xf numFmtId="167" fontId="17" fillId="0" borderId="3" xfId="1" applyNumberFormat="1" applyFont="1" applyBorder="1" applyAlignment="1">
      <alignment vertical="center"/>
    </xf>
    <xf numFmtId="167" fontId="17" fillId="17" borderId="27" xfId="1" applyNumberFormat="1" applyFont="1" applyFill="1" applyBorder="1" applyAlignment="1">
      <alignment vertical="center"/>
    </xf>
    <xf numFmtId="166" fontId="17" fillId="0" borderId="3" xfId="1" applyNumberFormat="1" applyFont="1" applyFill="1" applyBorder="1" applyAlignment="1">
      <alignment vertical="center"/>
    </xf>
    <xf numFmtId="166" fontId="17" fillId="17" borderId="27" xfId="1" applyNumberFormat="1" applyFont="1" applyFill="1" applyBorder="1" applyAlignment="1">
      <alignment vertical="center"/>
    </xf>
    <xf numFmtId="167" fontId="17" fillId="17" borderId="0" xfId="1" applyNumberFormat="1" applyFont="1" applyFill="1" applyBorder="1" applyAlignment="1">
      <alignment vertical="center"/>
    </xf>
    <xf numFmtId="167" fontId="17" fillId="17" borderId="3" xfId="1" applyNumberFormat="1" applyFont="1" applyFill="1" applyBorder="1" applyAlignment="1">
      <alignment vertical="center"/>
    </xf>
    <xf numFmtId="0" fontId="9" fillId="4" borderId="26" xfId="0" applyFont="1" applyFill="1" applyBorder="1" applyAlignment="1">
      <alignment horizontal="center" vertical="center"/>
    </xf>
    <xf numFmtId="0" fontId="9" fillId="17" borderId="42" xfId="0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/>
    </xf>
    <xf numFmtId="0" fontId="9" fillId="17" borderId="53" xfId="0" applyFont="1" applyFill="1" applyBorder="1" applyAlignment="1">
      <alignment horizontal="center" vertical="center"/>
    </xf>
    <xf numFmtId="0" fontId="9" fillId="17" borderId="67" xfId="0" applyFont="1" applyFill="1" applyBorder="1" applyAlignment="1">
      <alignment horizontal="center" vertical="center"/>
    </xf>
    <xf numFmtId="49" fontId="29" fillId="9" borderId="3" xfId="1" applyNumberFormat="1" applyFont="1" applyFill="1" applyBorder="1" applyAlignment="1">
      <alignment horizontal="center" vertical="center" wrapText="1"/>
    </xf>
    <xf numFmtId="49" fontId="29" fillId="0" borderId="0" xfId="1" applyNumberFormat="1" applyFont="1" applyFill="1" applyBorder="1" applyAlignment="1">
      <alignment horizontal="center" vertical="center" wrapText="1"/>
    </xf>
    <xf numFmtId="49" fontId="29" fillId="17" borderId="0" xfId="1" applyNumberFormat="1" applyFont="1" applyFill="1" applyBorder="1" applyAlignment="1">
      <alignment horizontal="center" vertical="center" wrapText="1"/>
    </xf>
    <xf numFmtId="49" fontId="29" fillId="9" borderId="3" xfId="1" applyNumberFormat="1" applyFont="1" applyFill="1" applyBorder="1" applyAlignment="1">
      <alignment horizontal="center" vertical="center"/>
    </xf>
    <xf numFmtId="49" fontId="29" fillId="17" borderId="0" xfId="1" applyNumberFormat="1" applyFont="1" applyFill="1" applyBorder="1" applyAlignment="1">
      <alignment horizontal="center" vertical="center"/>
    </xf>
    <xf numFmtId="49" fontId="29" fillId="17" borderId="27" xfId="1" applyNumberFormat="1" applyFont="1" applyFill="1" applyBorder="1" applyAlignment="1">
      <alignment horizontal="center" vertical="center" wrapText="1"/>
    </xf>
    <xf numFmtId="49" fontId="29" fillId="17" borderId="38" xfId="1" applyNumberFormat="1" applyFont="1" applyFill="1" applyBorder="1" applyAlignment="1">
      <alignment horizontal="center" vertical="center" wrapText="1"/>
    </xf>
    <xf numFmtId="49" fontId="29" fillId="17" borderId="36" xfId="1" applyNumberFormat="1" applyFont="1" applyFill="1" applyBorder="1" applyAlignment="1">
      <alignment horizontal="center" vertical="center" wrapText="1"/>
    </xf>
    <xf numFmtId="49" fontId="29" fillId="9" borderId="35" xfId="1" applyNumberFormat="1" applyFont="1" applyFill="1" applyBorder="1" applyAlignment="1">
      <alignment horizontal="center" vertical="center" wrapText="1"/>
    </xf>
    <xf numFmtId="49" fontId="29" fillId="9" borderId="44" xfId="1" applyNumberFormat="1" applyFont="1" applyFill="1" applyBorder="1" applyAlignment="1">
      <alignment horizontal="center" vertical="center" wrapText="1"/>
    </xf>
    <xf numFmtId="0" fontId="29" fillId="9" borderId="3" xfId="0" applyFont="1" applyFill="1" applyBorder="1" applyAlignment="1">
      <alignment horizontal="center" vertical="center"/>
    </xf>
    <xf numFmtId="0" fontId="29" fillId="17" borderId="27" xfId="0" applyFont="1" applyFill="1" applyBorder="1" applyAlignment="1">
      <alignment horizontal="center" vertical="center"/>
    </xf>
    <xf numFmtId="49" fontId="29" fillId="9" borderId="38" xfId="1" applyNumberFormat="1" applyFont="1" applyFill="1" applyBorder="1" applyAlignment="1">
      <alignment horizontal="center" vertical="center" wrapText="1"/>
    </xf>
    <xf numFmtId="49" fontId="29" fillId="9" borderId="41" xfId="1" applyNumberFormat="1" applyFont="1" applyFill="1" applyBorder="1" applyAlignment="1">
      <alignment horizontal="center" vertical="center" wrapText="1"/>
    </xf>
    <xf numFmtId="9" fontId="29" fillId="0" borderId="49" xfId="1" applyNumberFormat="1" applyFont="1" applyFill="1" applyBorder="1" applyAlignment="1">
      <alignment horizontal="center" vertical="center"/>
    </xf>
    <xf numFmtId="9" fontId="29" fillId="17" borderId="0" xfId="1" applyNumberFormat="1" applyFont="1" applyFill="1" applyBorder="1" applyAlignment="1">
      <alignment horizontal="center" vertical="center"/>
    </xf>
    <xf numFmtId="9" fontId="29" fillId="0" borderId="49" xfId="2" applyNumberFormat="1" applyFont="1" applyFill="1" applyBorder="1" applyAlignment="1">
      <alignment horizontal="center" vertical="center"/>
    </xf>
    <xf numFmtId="9" fontId="29" fillId="17" borderId="71" xfId="2" applyNumberFormat="1" applyFont="1" applyFill="1" applyBorder="1" applyAlignment="1">
      <alignment horizontal="center" vertical="center"/>
    </xf>
    <xf numFmtId="9" fontId="29" fillId="17" borderId="71" xfId="1" applyNumberFormat="1" applyFont="1" applyFill="1" applyBorder="1" applyAlignment="1">
      <alignment horizontal="center" vertical="center"/>
    </xf>
    <xf numFmtId="9" fontId="29" fillId="17" borderId="34" xfId="1" applyNumberFormat="1" applyFont="1" applyFill="1" applyBorder="1" applyAlignment="1">
      <alignment horizontal="center" vertical="center"/>
    </xf>
    <xf numFmtId="9" fontId="29" fillId="17" borderId="68" xfId="1" applyNumberFormat="1" applyFont="1" applyFill="1" applyBorder="1" applyAlignment="1">
      <alignment horizontal="center" vertical="center"/>
    </xf>
    <xf numFmtId="9" fontId="29" fillId="17" borderId="36" xfId="1" applyNumberFormat="1" applyFont="1" applyFill="1" applyBorder="1" applyAlignment="1">
      <alignment horizontal="center" vertical="center"/>
    </xf>
    <xf numFmtId="9" fontId="29" fillId="17" borderId="27" xfId="1" applyNumberFormat="1" applyFont="1" applyFill="1" applyBorder="1" applyAlignment="1">
      <alignment horizontal="center" vertical="center"/>
    </xf>
    <xf numFmtId="9" fontId="29" fillId="0" borderId="49" xfId="1" applyNumberFormat="1" applyFont="1" applyBorder="1" applyAlignment="1">
      <alignment horizontal="center" vertical="center"/>
    </xf>
    <xf numFmtId="9" fontId="29" fillId="17" borderId="49" xfId="1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ont="1" applyBorder="1"/>
    <xf numFmtId="0" fontId="2" fillId="6" borderId="10" xfId="0" applyFont="1" applyFill="1" applyBorder="1" applyAlignment="1">
      <alignment horizontal="center" vertical="center"/>
    </xf>
    <xf numFmtId="169" fontId="0" fillId="6" borderId="20" xfId="0" applyNumberFormat="1" applyFont="1" applyFill="1" applyBorder="1"/>
    <xf numFmtId="0" fontId="0" fillId="0" borderId="12" xfId="0" applyFont="1" applyBorder="1"/>
    <xf numFmtId="169" fontId="0" fillId="6" borderId="21" xfId="0" applyNumberFormat="1" applyFont="1" applyFill="1" applyBorder="1"/>
    <xf numFmtId="169" fontId="0" fillId="8" borderId="21" xfId="0" applyNumberFormat="1" applyFont="1" applyFill="1" applyBorder="1"/>
    <xf numFmtId="169" fontId="0" fillId="4" borderId="21" xfId="0" applyNumberFormat="1" applyFont="1" applyFill="1" applyBorder="1"/>
    <xf numFmtId="169" fontId="0" fillId="3" borderId="21" xfId="0" applyNumberFormat="1" applyFont="1" applyFill="1" applyBorder="1"/>
    <xf numFmtId="169" fontId="2" fillId="6" borderId="10" xfId="0" applyNumberFormat="1" applyFont="1" applyFill="1" applyBorder="1"/>
    <xf numFmtId="169" fontId="2" fillId="8" borderId="10" xfId="0" applyNumberFormat="1" applyFont="1" applyFill="1" applyBorder="1"/>
    <xf numFmtId="169" fontId="2" fillId="4" borderId="10" xfId="0" applyNumberFormat="1" applyFont="1" applyFill="1" applyBorder="1"/>
    <xf numFmtId="169" fontId="2" fillId="3" borderId="10" xfId="0" applyNumberFormat="1" applyFont="1" applyFill="1" applyBorder="1"/>
    <xf numFmtId="0" fontId="2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8" xfId="0" applyBorder="1"/>
    <xf numFmtId="0" fontId="0" fillId="0" borderId="6" xfId="0" applyBorder="1"/>
    <xf numFmtId="0" fontId="0" fillId="0" borderId="46" xfId="0" applyFont="1" applyBorder="1"/>
    <xf numFmtId="0" fontId="2" fillId="0" borderId="8" xfId="0" applyFont="1" applyBorder="1"/>
    <xf numFmtId="169" fontId="0" fillId="6" borderId="22" xfId="0" applyNumberFormat="1" applyFont="1" applyFill="1" applyBorder="1"/>
    <xf numFmtId="169" fontId="2" fillId="6" borderId="20" xfId="0" applyNumberFormat="1" applyFont="1" applyFill="1" applyBorder="1"/>
    <xf numFmtId="169" fontId="0" fillId="6" borderId="24" xfId="0" applyNumberFormat="1" applyFont="1" applyFill="1" applyBorder="1"/>
    <xf numFmtId="169" fontId="0" fillId="8" borderId="22" xfId="0" applyNumberFormat="1" applyFont="1" applyFill="1" applyBorder="1"/>
    <xf numFmtId="169" fontId="2" fillId="8" borderId="20" xfId="0" applyNumberFormat="1" applyFont="1" applyFill="1" applyBorder="1"/>
    <xf numFmtId="169" fontId="0" fillId="8" borderId="24" xfId="0" applyNumberFormat="1" applyFont="1" applyFill="1" applyBorder="1"/>
    <xf numFmtId="49" fontId="2" fillId="4" borderId="4" xfId="0" applyNumberFormat="1" applyFont="1" applyFill="1" applyBorder="1" applyAlignment="1">
      <alignment horizontal="center" vertical="center" wrapText="1"/>
    </xf>
    <xf numFmtId="169" fontId="0" fillId="3" borderId="22" xfId="0" applyNumberFormat="1" applyFont="1" applyFill="1" applyBorder="1"/>
    <xf numFmtId="169" fontId="2" fillId="3" borderId="20" xfId="0" applyNumberFormat="1" applyFont="1" applyFill="1" applyBorder="1"/>
    <xf numFmtId="169" fontId="0" fillId="3" borderId="24" xfId="0" applyNumberFormat="1" applyFont="1" applyFill="1" applyBorder="1"/>
    <xf numFmtId="169" fontId="0" fillId="4" borderId="22" xfId="0" applyNumberFormat="1" applyFont="1" applyFill="1" applyBorder="1"/>
    <xf numFmtId="169" fontId="2" fillId="4" borderId="20" xfId="0" applyNumberFormat="1" applyFont="1" applyFill="1" applyBorder="1"/>
    <xf numFmtId="169" fontId="0" fillId="4" borderId="24" xfId="0" applyNumberFormat="1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0" fillId="0" borderId="52" xfId="0" applyBorder="1"/>
    <xf numFmtId="169" fontId="6" fillId="6" borderId="10" xfId="0" applyNumberFormat="1" applyFont="1" applyFill="1" applyBorder="1"/>
    <xf numFmtId="169" fontId="6" fillId="8" borderId="10" xfId="0" applyNumberFormat="1" applyFont="1" applyFill="1" applyBorder="1"/>
    <xf numFmtId="169" fontId="6" fillId="4" borderId="10" xfId="0" applyNumberFormat="1" applyFont="1" applyFill="1" applyBorder="1"/>
    <xf numFmtId="169" fontId="6" fillId="3" borderId="10" xfId="0" applyNumberFormat="1" applyFont="1" applyFill="1" applyBorder="1"/>
    <xf numFmtId="169" fontId="6" fillId="2" borderId="10" xfId="0" applyNumberFormat="1" applyFont="1" applyFill="1" applyBorder="1"/>
    <xf numFmtId="169" fontId="6" fillId="2" borderId="22" xfId="0" applyNumberFormat="1" applyFont="1" applyFill="1" applyBorder="1"/>
    <xf numFmtId="169" fontId="6" fillId="2" borderId="20" xfId="0" applyNumberFormat="1" applyFont="1" applyFill="1" applyBorder="1"/>
    <xf numFmtId="169" fontId="6" fillId="2" borderId="21" xfId="0" applyNumberFormat="1" applyFont="1" applyFill="1" applyBorder="1"/>
    <xf numFmtId="0" fontId="0" fillId="0" borderId="73" xfId="0" applyFont="1" applyBorder="1"/>
    <xf numFmtId="0" fontId="0" fillId="0" borderId="74" xfId="0" applyFont="1" applyBorder="1"/>
    <xf numFmtId="0" fontId="2" fillId="4" borderId="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32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" fillId="8" borderId="26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43" fontId="2" fillId="11" borderId="26" xfId="1" applyFont="1" applyFill="1" applyBorder="1" applyAlignment="1">
      <alignment horizontal="center" vertical="center" wrapText="1"/>
    </xf>
    <xf numFmtId="43" fontId="2" fillId="11" borderId="3" xfId="1" applyFont="1" applyFill="1" applyBorder="1" applyAlignment="1">
      <alignment horizontal="center" vertical="center" wrapText="1"/>
    </xf>
    <xf numFmtId="43" fontId="2" fillId="11" borderId="16" xfId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3" fontId="2" fillId="7" borderId="4" xfId="1" applyFont="1" applyFill="1" applyBorder="1" applyAlignment="1">
      <alignment horizontal="center" vertical="center" wrapText="1"/>
    </xf>
    <xf numFmtId="43" fontId="2" fillId="7" borderId="11" xfId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13" borderId="26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3" borderId="49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4" borderId="6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53" xfId="0" applyFont="1" applyFill="1" applyBorder="1" applyAlignment="1">
      <alignment horizontal="center" vertical="center" wrapText="1"/>
    </xf>
    <xf numFmtId="43" fontId="2" fillId="11" borderId="14" xfId="1" applyFont="1" applyFill="1" applyBorder="1" applyAlignment="1">
      <alignment horizontal="center" vertical="center" wrapText="1"/>
    </xf>
    <xf numFmtId="43" fontId="2" fillId="11" borderId="15" xfId="1" applyFont="1" applyFill="1" applyBorder="1" applyAlignment="1">
      <alignment horizontal="center" vertical="center" wrapText="1"/>
    </xf>
    <xf numFmtId="43" fontId="2" fillId="11" borderId="17" xfId="1" applyFont="1" applyFill="1" applyBorder="1" applyAlignment="1">
      <alignment horizontal="center" vertical="center" wrapText="1"/>
    </xf>
    <xf numFmtId="0" fontId="9" fillId="4" borderId="58" xfId="0" applyFont="1" applyFill="1" applyBorder="1" applyAlignment="1">
      <alignment horizontal="center" vertical="center"/>
    </xf>
    <xf numFmtId="0" fontId="9" fillId="4" borderId="61" xfId="0" applyFont="1" applyFill="1" applyBorder="1" applyAlignment="1">
      <alignment horizontal="center" vertical="center"/>
    </xf>
    <xf numFmtId="0" fontId="17" fillId="4" borderId="38" xfId="0" applyFont="1" applyFill="1" applyBorder="1" applyAlignment="1">
      <alignment horizontal="center" vertical="center"/>
    </xf>
    <xf numFmtId="0" fontId="17" fillId="4" borderId="41" xfId="0" applyFont="1" applyFill="1" applyBorder="1" applyAlignment="1">
      <alignment horizontal="center" vertical="center"/>
    </xf>
    <xf numFmtId="0" fontId="25" fillId="4" borderId="38" xfId="0" applyFont="1" applyFill="1" applyBorder="1" applyAlignment="1">
      <alignment horizontal="center" vertical="center" wrapText="1"/>
    </xf>
    <xf numFmtId="0" fontId="25" fillId="4" borderId="41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40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7" fillId="4" borderId="59" xfId="0" applyFont="1" applyFill="1" applyBorder="1" applyAlignment="1">
      <alignment horizontal="center" vertical="center"/>
    </xf>
    <xf numFmtId="0" fontId="17" fillId="4" borderId="62" xfId="0" applyFont="1" applyFill="1" applyBorder="1" applyAlignment="1">
      <alignment horizontal="center" vertical="center"/>
    </xf>
    <xf numFmtId="43" fontId="6" fillId="0" borderId="59" xfId="1" applyFont="1" applyBorder="1" applyAlignment="1">
      <alignment horizontal="center" vertical="center"/>
    </xf>
    <xf numFmtId="43" fontId="6" fillId="0" borderId="62" xfId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43" fontId="4" fillId="6" borderId="59" xfId="1" applyFont="1" applyFill="1" applyBorder="1" applyAlignment="1">
      <alignment horizontal="center" vertical="center" wrapText="1"/>
    </xf>
    <xf numFmtId="43" fontId="4" fillId="6" borderId="9" xfId="1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43" fontId="6" fillId="2" borderId="59" xfId="1" applyFont="1" applyFill="1" applyBorder="1" applyAlignment="1">
      <alignment horizontal="center" vertical="center" wrapText="1"/>
    </xf>
    <xf numFmtId="43" fontId="6" fillId="2" borderId="9" xfId="1" applyFont="1" applyFill="1" applyBorder="1" applyAlignment="1">
      <alignment horizontal="center" vertical="center" wrapText="1"/>
    </xf>
    <xf numFmtId="43" fontId="3" fillId="2" borderId="59" xfId="1" applyFont="1" applyFill="1" applyBorder="1" applyAlignment="1">
      <alignment horizontal="center" vertical="center" wrapText="1"/>
    </xf>
    <xf numFmtId="43" fontId="3" fillId="2" borderId="9" xfId="1" applyFont="1" applyFill="1" applyBorder="1" applyAlignment="1">
      <alignment horizontal="center" vertical="center" wrapText="1"/>
    </xf>
    <xf numFmtId="49" fontId="9" fillId="9" borderId="59" xfId="1" applyNumberFormat="1" applyFont="1" applyFill="1" applyBorder="1" applyAlignment="1">
      <alignment horizontal="center" vertical="center" wrapText="1"/>
    </xf>
    <xf numFmtId="49" fontId="9" fillId="9" borderId="9" xfId="1" applyNumberFormat="1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6" fillId="4" borderId="46" xfId="0" applyFont="1" applyFill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center" vertical="center" wrapText="1"/>
    </xf>
    <xf numFmtId="49" fontId="29" fillId="9" borderId="38" xfId="1" applyNumberFormat="1" applyFont="1" applyFill="1" applyBorder="1" applyAlignment="1">
      <alignment horizontal="center" vertical="center" wrapText="1"/>
    </xf>
    <xf numFmtId="49" fontId="29" fillId="9" borderId="41" xfId="1" applyNumberFormat="1" applyFont="1" applyFill="1" applyBorder="1" applyAlignment="1">
      <alignment horizontal="center" vertical="center" wrapText="1"/>
    </xf>
    <xf numFmtId="9" fontId="6" fillId="2" borderId="65" xfId="1" applyNumberFormat="1" applyFont="1" applyFill="1" applyBorder="1" applyAlignment="1">
      <alignment horizontal="center" vertical="center" wrapText="1"/>
    </xf>
    <xf numFmtId="9" fontId="6" fillId="2" borderId="71" xfId="1" applyNumberFormat="1" applyFont="1" applyFill="1" applyBorder="1" applyAlignment="1">
      <alignment horizontal="center" vertical="center" wrapText="1"/>
    </xf>
    <xf numFmtId="9" fontId="29" fillId="0" borderId="60" xfId="1" applyNumberFormat="1" applyFont="1" applyFill="1" applyBorder="1" applyAlignment="1">
      <alignment horizontal="center" vertical="center"/>
    </xf>
    <xf numFmtId="9" fontId="29" fillId="0" borderId="63" xfId="1" applyNumberFormat="1" applyFont="1" applyFill="1" applyBorder="1" applyAlignment="1">
      <alignment horizontal="center" vertical="center"/>
    </xf>
    <xf numFmtId="43" fontId="6" fillId="0" borderId="59" xfId="1" applyFont="1" applyFill="1" applyBorder="1" applyAlignment="1">
      <alignment horizontal="center" vertical="center"/>
    </xf>
    <xf numFmtId="43" fontId="6" fillId="0" borderId="62" xfId="1" applyFont="1" applyFill="1" applyBorder="1" applyAlignment="1">
      <alignment horizontal="center" vertical="center"/>
    </xf>
    <xf numFmtId="43" fontId="6" fillId="0" borderId="7" xfId="1" applyFont="1" applyFill="1" applyBorder="1" applyAlignment="1">
      <alignment horizontal="center" vertical="center"/>
    </xf>
    <xf numFmtId="9" fontId="29" fillId="0" borderId="50" xfId="1" applyNumberFormat="1" applyFont="1" applyFill="1" applyBorder="1" applyAlignment="1">
      <alignment horizontal="center" vertical="center"/>
    </xf>
    <xf numFmtId="43" fontId="17" fillId="0" borderId="59" xfId="1" applyFont="1" applyFill="1" applyBorder="1" applyAlignment="1">
      <alignment horizontal="center" vertical="center" wrapText="1"/>
    </xf>
    <xf numFmtId="43" fontId="17" fillId="0" borderId="62" xfId="1" applyFont="1" applyFill="1" applyBorder="1" applyAlignment="1">
      <alignment horizontal="center" vertical="center" wrapText="1"/>
    </xf>
    <xf numFmtId="43" fontId="25" fillId="0" borderId="72" xfId="1" applyFont="1" applyBorder="1" applyAlignment="1">
      <alignment horizontal="center" vertical="center"/>
    </xf>
    <xf numFmtId="43" fontId="25" fillId="0" borderId="69" xfId="1" applyFont="1" applyBorder="1" applyAlignment="1">
      <alignment horizontal="center" vertical="center"/>
    </xf>
    <xf numFmtId="0" fontId="25" fillId="4" borderId="59" xfId="0" applyFont="1" applyFill="1" applyBorder="1" applyAlignment="1">
      <alignment horizontal="center" vertical="center" wrapText="1"/>
    </xf>
    <xf numFmtId="0" fontId="25" fillId="4" borderId="62" xfId="0" applyFont="1" applyFill="1" applyBorder="1" applyAlignment="1">
      <alignment horizontal="center" vertical="center" wrapText="1"/>
    </xf>
    <xf numFmtId="0" fontId="6" fillId="4" borderId="58" xfId="0" applyFont="1" applyFill="1" applyBorder="1" applyAlignment="1">
      <alignment horizontal="center" vertical="center" wrapText="1"/>
    </xf>
    <xf numFmtId="0" fontId="6" fillId="4" borderId="61" xfId="0" applyFont="1" applyFill="1" applyBorder="1" applyAlignment="1">
      <alignment horizontal="center" vertical="center" wrapText="1"/>
    </xf>
    <xf numFmtId="49" fontId="25" fillId="9" borderId="46" xfId="1" applyNumberFormat="1" applyFont="1" applyFill="1" applyBorder="1" applyAlignment="1">
      <alignment horizontal="center" vertical="center" wrapText="1"/>
    </xf>
    <xf numFmtId="49" fontId="25" fillId="9" borderId="66" xfId="1" applyNumberFormat="1" applyFont="1" applyFill="1" applyBorder="1" applyAlignment="1">
      <alignment horizontal="center" vertical="center" wrapText="1"/>
    </xf>
    <xf numFmtId="43" fontId="17" fillId="6" borderId="38" xfId="1" applyFont="1" applyFill="1" applyBorder="1" applyAlignment="1">
      <alignment horizontal="center" vertical="center" wrapText="1"/>
    </xf>
    <xf numFmtId="43" fontId="17" fillId="6" borderId="41" xfId="1" applyFont="1" applyFill="1" applyBorder="1" applyAlignment="1">
      <alignment horizontal="center" vertical="center" wrapText="1"/>
    </xf>
    <xf numFmtId="43" fontId="17" fillId="2" borderId="59" xfId="1" applyFont="1" applyFill="1" applyBorder="1" applyAlignment="1">
      <alignment horizontal="center" vertical="center" wrapText="1"/>
    </xf>
    <xf numFmtId="43" fontId="17" fillId="2" borderId="62" xfId="1" applyFont="1" applyFill="1" applyBorder="1" applyAlignment="1">
      <alignment horizontal="center" vertical="center" wrapText="1"/>
    </xf>
    <xf numFmtId="43" fontId="17" fillId="5" borderId="59" xfId="1" applyFont="1" applyFill="1" applyBorder="1" applyAlignment="1">
      <alignment horizontal="center" vertical="center" wrapText="1"/>
    </xf>
    <xf numFmtId="43" fontId="17" fillId="5" borderId="62" xfId="1" applyFont="1" applyFill="1" applyBorder="1" applyAlignment="1">
      <alignment horizontal="center" vertical="center" wrapText="1"/>
    </xf>
    <xf numFmtId="49" fontId="29" fillId="9" borderId="59" xfId="1" applyNumberFormat="1" applyFont="1" applyFill="1" applyBorder="1" applyAlignment="1">
      <alignment horizontal="center" vertical="center" wrapText="1"/>
    </xf>
    <xf numFmtId="49" fontId="29" fillId="9" borderId="7" xfId="1" applyNumberFormat="1" applyFont="1" applyFill="1" applyBorder="1" applyAlignment="1">
      <alignment horizontal="center" vertical="center" wrapText="1"/>
    </xf>
    <xf numFmtId="49" fontId="29" fillId="9" borderId="62" xfId="1" applyNumberFormat="1" applyFont="1" applyFill="1" applyBorder="1" applyAlignment="1">
      <alignment horizontal="center" vertical="center" wrapText="1"/>
    </xf>
    <xf numFmtId="43" fontId="6" fillId="0" borderId="38" xfId="1" applyFont="1" applyFill="1" applyBorder="1" applyAlignment="1">
      <alignment horizontal="center" vertical="center"/>
    </xf>
    <xf numFmtId="43" fontId="6" fillId="0" borderId="41" xfId="1" applyFont="1" applyFill="1" applyBorder="1" applyAlignment="1">
      <alignment horizontal="center" vertical="center"/>
    </xf>
    <xf numFmtId="43" fontId="25" fillId="0" borderId="38" xfId="1" applyFont="1" applyBorder="1" applyAlignment="1">
      <alignment horizontal="center" vertical="center"/>
    </xf>
    <xf numFmtId="43" fontId="25" fillId="0" borderId="41" xfId="1" applyFont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6" fillId="4" borderId="5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62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49" fontId="25" fillId="9" borderId="38" xfId="1" applyNumberFormat="1" applyFont="1" applyFill="1" applyBorder="1" applyAlignment="1">
      <alignment horizontal="center" vertical="center" wrapText="1"/>
    </xf>
    <xf numFmtId="49" fontId="25" fillId="9" borderId="41" xfId="1" applyNumberFormat="1" applyFont="1" applyFill="1" applyBorder="1" applyAlignment="1">
      <alignment horizontal="center" vertical="center" wrapText="1"/>
    </xf>
    <xf numFmtId="49" fontId="9" fillId="9" borderId="38" xfId="1" applyNumberFormat="1" applyFont="1" applyFill="1" applyBorder="1" applyAlignment="1">
      <alignment horizontal="center" vertical="center" wrapText="1"/>
    </xf>
    <xf numFmtId="49" fontId="9" fillId="9" borderId="27" xfId="1" applyNumberFormat="1" applyFont="1" applyFill="1" applyBorder="1" applyAlignment="1">
      <alignment horizontal="center" vertical="center" wrapText="1"/>
    </xf>
    <xf numFmtId="9" fontId="29" fillId="0" borderId="65" xfId="1" applyNumberFormat="1" applyFont="1" applyFill="1" applyBorder="1" applyAlignment="1">
      <alignment horizontal="center" vertical="center"/>
    </xf>
    <xf numFmtId="9" fontId="29" fillId="0" borderId="56" xfId="1" applyNumberFormat="1" applyFont="1" applyFill="1" applyBorder="1" applyAlignment="1">
      <alignment horizontal="center" vertical="center"/>
    </xf>
    <xf numFmtId="43" fontId="25" fillId="0" borderId="59" xfId="1" applyFont="1" applyFill="1" applyBorder="1" applyAlignment="1">
      <alignment horizontal="center" vertical="center"/>
    </xf>
    <xf numFmtId="43" fontId="25" fillId="0" borderId="7" xfId="1" applyFont="1" applyFill="1" applyBorder="1" applyAlignment="1">
      <alignment horizontal="center" vertical="center"/>
    </xf>
    <xf numFmtId="43" fontId="25" fillId="0" borderId="62" xfId="1" applyFont="1" applyFill="1" applyBorder="1" applyAlignment="1">
      <alignment horizontal="center" vertical="center"/>
    </xf>
    <xf numFmtId="43" fontId="6" fillId="0" borderId="7" xfId="1" applyFont="1" applyBorder="1" applyAlignment="1">
      <alignment horizontal="center" vertical="center"/>
    </xf>
    <xf numFmtId="43" fontId="17" fillId="0" borderId="7" xfId="1" applyFont="1" applyFill="1" applyBorder="1" applyAlignment="1">
      <alignment horizontal="center" vertical="center" wrapText="1"/>
    </xf>
    <xf numFmtId="43" fontId="17" fillId="2" borderId="7" xfId="1" applyFont="1" applyFill="1" applyBorder="1" applyAlignment="1">
      <alignment horizontal="center" vertical="center" wrapText="1"/>
    </xf>
    <xf numFmtId="43" fontId="17" fillId="5" borderId="7" xfId="1" applyFont="1" applyFill="1" applyBorder="1" applyAlignment="1">
      <alignment horizontal="center" vertical="center" wrapText="1"/>
    </xf>
    <xf numFmtId="49" fontId="25" fillId="9" borderId="59" xfId="1" applyNumberFormat="1" applyFont="1" applyFill="1" applyBorder="1" applyAlignment="1">
      <alignment horizontal="center" vertical="center" wrapText="1"/>
    </xf>
    <xf numFmtId="49" fontId="25" fillId="9" borderId="7" xfId="1" applyNumberFormat="1" applyFont="1" applyFill="1" applyBorder="1" applyAlignment="1">
      <alignment horizontal="center" vertical="center" wrapText="1"/>
    </xf>
    <xf numFmtId="49" fontId="25" fillId="9" borderId="62" xfId="1" applyNumberFormat="1" applyFont="1" applyFill="1" applyBorder="1" applyAlignment="1">
      <alignment horizontal="center" vertical="center" wrapText="1"/>
    </xf>
    <xf numFmtId="43" fontId="17" fillId="6" borderId="59" xfId="1" applyFont="1" applyFill="1" applyBorder="1" applyAlignment="1">
      <alignment horizontal="center" vertical="center" wrapText="1"/>
    </xf>
    <xf numFmtId="43" fontId="17" fillId="6" borderId="7" xfId="1" applyFont="1" applyFill="1" applyBorder="1" applyAlignment="1">
      <alignment horizontal="center" vertical="center" wrapText="1"/>
    </xf>
    <xf numFmtId="43" fontId="17" fillId="6" borderId="62" xfId="1" applyFont="1" applyFill="1" applyBorder="1" applyAlignment="1">
      <alignment horizontal="center" vertical="center" wrapText="1"/>
    </xf>
    <xf numFmtId="43" fontId="17" fillId="0" borderId="38" xfId="1" applyFont="1" applyFill="1" applyBorder="1" applyAlignment="1">
      <alignment horizontal="center" vertical="center" wrapText="1"/>
    </xf>
    <xf numFmtId="43" fontId="17" fillId="0" borderId="41" xfId="1" applyFont="1" applyFill="1" applyBorder="1" applyAlignment="1">
      <alignment horizontal="center" vertical="center" wrapText="1"/>
    </xf>
    <xf numFmtId="43" fontId="17" fillId="2" borderId="38" xfId="1" applyFont="1" applyFill="1" applyBorder="1" applyAlignment="1">
      <alignment horizontal="center" vertical="center" wrapText="1"/>
    </xf>
    <xf numFmtId="43" fontId="17" fillId="2" borderId="41" xfId="1" applyFont="1" applyFill="1" applyBorder="1" applyAlignment="1">
      <alignment horizontal="center" vertical="center" wrapText="1"/>
    </xf>
    <xf numFmtId="43" fontId="17" fillId="5" borderId="38" xfId="1" applyFont="1" applyFill="1" applyBorder="1" applyAlignment="1">
      <alignment horizontal="center" vertical="center" wrapText="1"/>
    </xf>
    <xf numFmtId="43" fontId="17" fillId="5" borderId="41" xfId="1" applyFont="1" applyFill="1" applyBorder="1" applyAlignment="1">
      <alignment horizontal="center" vertical="center" wrapText="1"/>
    </xf>
    <xf numFmtId="9" fontId="6" fillId="2" borderId="4" xfId="1" applyNumberFormat="1" applyFont="1" applyFill="1" applyBorder="1" applyAlignment="1">
      <alignment horizontal="center" vertical="center" wrapText="1"/>
    </xf>
    <xf numFmtId="9" fontId="6" fillId="2" borderId="11" xfId="1" applyNumberFormat="1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9" fontId="25" fillId="0" borderId="65" xfId="1" applyNumberFormat="1" applyFont="1" applyFill="1" applyBorder="1" applyAlignment="1">
      <alignment horizontal="center" vertical="center"/>
    </xf>
    <xf numFmtId="9" fontId="25" fillId="0" borderId="51" xfId="1" applyNumberFormat="1" applyFont="1" applyFill="1" applyBorder="1" applyAlignment="1">
      <alignment horizontal="center" vertical="center"/>
    </xf>
    <xf numFmtId="43" fontId="25" fillId="0" borderId="59" xfId="1" applyFont="1" applyFill="1" applyBorder="1" applyAlignment="1">
      <alignment horizontal="center"/>
    </xf>
    <xf numFmtId="43" fontId="25" fillId="0" borderId="7" xfId="1" applyFont="1" applyFill="1" applyBorder="1" applyAlignment="1">
      <alignment horizontal="center"/>
    </xf>
    <xf numFmtId="43" fontId="29" fillId="0" borderId="59" xfId="1" applyFont="1" applyBorder="1" applyAlignment="1">
      <alignment horizontal="center" vertical="center"/>
    </xf>
    <xf numFmtId="43" fontId="29" fillId="0" borderId="7" xfId="1" applyFont="1" applyBorder="1" applyAlignment="1">
      <alignment horizontal="center" vertical="center"/>
    </xf>
    <xf numFmtId="43" fontId="4" fillId="2" borderId="59" xfId="1" applyFont="1" applyFill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center" vertical="center" wrapText="1"/>
    </xf>
    <xf numFmtId="43" fontId="18" fillId="5" borderId="59" xfId="1" applyFont="1" applyFill="1" applyBorder="1" applyAlignment="1">
      <alignment horizontal="center" vertical="center" wrapText="1"/>
    </xf>
    <xf numFmtId="43" fontId="18" fillId="5" borderId="7" xfId="1" applyFont="1" applyFill="1" applyBorder="1" applyAlignment="1">
      <alignment horizontal="center" vertical="center" wrapText="1"/>
    </xf>
    <xf numFmtId="49" fontId="18" fillId="9" borderId="59" xfId="1" applyNumberFormat="1" applyFont="1" applyFill="1" applyBorder="1" applyAlignment="1">
      <alignment horizontal="center" vertical="center" wrapText="1"/>
    </xf>
    <xf numFmtId="49" fontId="18" fillId="9" borderId="7" xfId="1" applyNumberFormat="1" applyFont="1" applyFill="1" applyBorder="1" applyAlignment="1">
      <alignment horizontal="center" vertical="center" wrapText="1"/>
    </xf>
    <xf numFmtId="43" fontId="33" fillId="6" borderId="59" xfId="1" applyFont="1" applyFill="1" applyBorder="1" applyAlignment="1">
      <alignment horizontal="center" vertical="center" wrapText="1"/>
    </xf>
    <xf numFmtId="43" fontId="33" fillId="6" borderId="7" xfId="1" applyFont="1" applyFill="1" applyBorder="1" applyAlignment="1">
      <alignment horizontal="center" vertical="center" wrapText="1"/>
    </xf>
    <xf numFmtId="43" fontId="25" fillId="0" borderId="59" xfId="1" applyFont="1" applyBorder="1" applyAlignment="1">
      <alignment horizontal="center" vertical="center"/>
    </xf>
    <xf numFmtId="43" fontId="25" fillId="0" borderId="7" xfId="1" applyFont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0" fontId="33" fillId="2" borderId="11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 wrapText="1"/>
    </xf>
    <xf numFmtId="0" fontId="33" fillId="2" borderId="25" xfId="0" applyFont="1" applyFill="1" applyBorder="1" applyAlignment="1">
      <alignment horizontal="center" vertical="center" wrapText="1"/>
    </xf>
    <xf numFmtId="43" fontId="33" fillId="2" borderId="4" xfId="1" applyFont="1" applyFill="1" applyBorder="1" applyAlignment="1">
      <alignment horizontal="center" vertical="center" wrapText="1"/>
    </xf>
    <xf numFmtId="43" fontId="33" fillId="2" borderId="25" xfId="1" applyFont="1" applyFill="1" applyBorder="1" applyAlignment="1">
      <alignment horizontal="center" vertical="center" wrapText="1"/>
    </xf>
    <xf numFmtId="43" fontId="33" fillId="2" borderId="28" xfId="1" applyFont="1" applyFill="1" applyBorder="1" applyAlignment="1">
      <alignment horizontal="center" vertical="center" wrapText="1"/>
    </xf>
    <xf numFmtId="43" fontId="33" fillId="2" borderId="67" xfId="1" applyFont="1" applyFill="1" applyBorder="1" applyAlignment="1">
      <alignment horizontal="center" vertical="center" wrapText="1"/>
    </xf>
    <xf numFmtId="49" fontId="33" fillId="9" borderId="4" xfId="1" applyNumberFormat="1" applyFont="1" applyFill="1" applyBorder="1" applyAlignment="1">
      <alignment horizontal="center" vertical="center" wrapText="1"/>
    </xf>
    <xf numFmtId="49" fontId="33" fillId="9" borderId="25" xfId="1" applyNumberFormat="1" applyFont="1" applyFill="1" applyBorder="1" applyAlignment="1">
      <alignment horizontal="center" vertical="center" wrapText="1"/>
    </xf>
    <xf numFmtId="43" fontId="33" fillId="6" borderId="34" xfId="1" applyFont="1" applyFill="1" applyBorder="1" applyAlignment="1">
      <alignment horizontal="center" vertical="center" wrapText="1"/>
    </xf>
    <xf numFmtId="43" fontId="33" fillId="6" borderId="68" xfId="1" applyFont="1" applyFill="1" applyBorder="1" applyAlignment="1">
      <alignment horizontal="center" vertical="center" wrapText="1"/>
    </xf>
    <xf numFmtId="43" fontId="33" fillId="2" borderId="14" xfId="1" applyFont="1" applyFill="1" applyBorder="1" applyAlignment="1">
      <alignment horizontal="center" vertical="center" wrapText="1"/>
    </xf>
    <xf numFmtId="43" fontId="33" fillId="2" borderId="15" xfId="1" applyFont="1" applyFill="1" applyBorder="1" applyAlignment="1">
      <alignment horizontal="center" vertical="center" wrapText="1"/>
    </xf>
    <xf numFmtId="43" fontId="33" fillId="2" borderId="17" xfId="1" applyFont="1" applyFill="1" applyBorder="1" applyAlignment="1">
      <alignment horizontal="center" vertical="center" wrapText="1"/>
    </xf>
    <xf numFmtId="0" fontId="33" fillId="2" borderId="25" xfId="0" applyFont="1" applyFill="1" applyBorder="1" applyAlignment="1">
      <alignment horizontal="center" vertical="center"/>
    </xf>
    <xf numFmtId="0" fontId="33" fillId="3" borderId="29" xfId="0" applyFont="1" applyFill="1" applyBorder="1" applyAlignment="1">
      <alignment horizontal="center"/>
    </xf>
    <xf numFmtId="0" fontId="33" fillId="3" borderId="1" xfId="0" applyFont="1" applyFill="1" applyBorder="1" applyAlignment="1">
      <alignment horizontal="center"/>
    </xf>
    <xf numFmtId="0" fontId="33" fillId="3" borderId="47" xfId="0" applyFont="1" applyFill="1" applyBorder="1" applyAlignment="1">
      <alignment horizontal="center"/>
    </xf>
    <xf numFmtId="0" fontId="33" fillId="4" borderId="59" xfId="0" applyFont="1" applyFill="1" applyBorder="1" applyAlignment="1">
      <alignment horizontal="center" vertical="center" wrapText="1"/>
    </xf>
    <xf numFmtId="0" fontId="33" fillId="4" borderId="7" xfId="0" applyFont="1" applyFill="1" applyBorder="1" applyAlignment="1">
      <alignment horizontal="center" vertical="center" wrapText="1"/>
    </xf>
    <xf numFmtId="0" fontId="33" fillId="4" borderId="59" xfId="0" applyFont="1" applyFill="1" applyBorder="1" applyAlignment="1">
      <alignment horizontal="center" vertical="center"/>
    </xf>
    <xf numFmtId="0" fontId="33" fillId="4" borderId="7" xfId="0" applyFont="1" applyFill="1" applyBorder="1" applyAlignment="1">
      <alignment horizontal="center" vertical="center"/>
    </xf>
    <xf numFmtId="43" fontId="24" fillId="0" borderId="59" xfId="1" applyFont="1" applyFill="1" applyBorder="1" applyAlignment="1">
      <alignment horizontal="center" vertical="center" wrapText="1"/>
    </xf>
    <xf numFmtId="43" fontId="24" fillId="0" borderId="7" xfId="1" applyFont="1" applyFill="1" applyBorder="1" applyAlignment="1">
      <alignment horizontal="center" vertical="center" wrapText="1"/>
    </xf>
    <xf numFmtId="0" fontId="33" fillId="4" borderId="58" xfId="0" applyFont="1" applyFill="1" applyBorder="1" applyAlignment="1">
      <alignment horizontal="center" vertical="center" wrapText="1"/>
    </xf>
    <xf numFmtId="0" fontId="33" fillId="4" borderId="6" xfId="0" applyFont="1" applyFill="1" applyBorder="1" applyAlignment="1">
      <alignment horizontal="center" vertical="center" wrapText="1"/>
    </xf>
    <xf numFmtId="0" fontId="33" fillId="4" borderId="2" xfId="0" applyFont="1" applyFill="1" applyBorder="1" applyAlignment="1">
      <alignment horizontal="center" vertical="center"/>
    </xf>
    <xf numFmtId="0" fontId="33" fillId="4" borderId="43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68" xfId="0" applyFont="1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textRotation="90"/>
    </xf>
    <xf numFmtId="0" fontId="0" fillId="5" borderId="67" xfId="0" applyFill="1" applyBorder="1" applyAlignment="1">
      <alignment horizontal="center" vertical="center" textRotation="90"/>
    </xf>
    <xf numFmtId="0" fontId="2" fillId="4" borderId="4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43" fontId="9" fillId="4" borderId="14" xfId="0" applyNumberFormat="1" applyFont="1" applyFill="1" applyBorder="1" applyAlignment="1">
      <alignment horizontal="center" vertical="center"/>
    </xf>
    <xf numFmtId="43" fontId="9" fillId="4" borderId="15" xfId="0" applyNumberFormat="1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13" borderId="15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16" borderId="14" xfId="0" applyFont="1" applyFill="1" applyBorder="1" applyAlignment="1">
      <alignment horizontal="center" vertical="center" wrapText="1"/>
    </xf>
    <xf numFmtId="0" fontId="2" fillId="16" borderId="17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9" fontId="2" fillId="14" borderId="34" xfId="0" applyNumberFormat="1" applyFont="1" applyFill="1" applyBorder="1" applyAlignment="1">
      <alignment horizontal="center" vertical="center"/>
    </xf>
    <xf numFmtId="169" fontId="2" fillId="14" borderId="1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3" fontId="9" fillId="0" borderId="36" xfId="1" applyFont="1" applyFill="1" applyBorder="1" applyAlignment="1">
      <alignment horizontal="center" vertical="center" wrapText="1"/>
    </xf>
    <xf numFmtId="43" fontId="9" fillId="0" borderId="0" xfId="1" applyFont="1" applyFill="1" applyBorder="1" applyAlignment="1">
      <alignment horizontal="center" vertical="center" wrapText="1"/>
    </xf>
    <xf numFmtId="43" fontId="6" fillId="3" borderId="22" xfId="1" applyFont="1" applyFill="1" applyBorder="1" applyAlignment="1">
      <alignment horizontal="center" vertical="center" wrapText="1"/>
    </xf>
    <xf numFmtId="43" fontId="6" fillId="3" borderId="24" xfId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54" xfId="0" applyFont="1" applyFill="1" applyBorder="1" applyAlignment="1">
      <alignment horizontal="center"/>
    </xf>
    <xf numFmtId="0" fontId="2" fillId="3" borderId="5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36" xfId="0" applyBorder="1" applyAlignment="1">
      <alignment horizontal="center" readingOrder="2"/>
    </xf>
    <xf numFmtId="0" fontId="0" fillId="0" borderId="0" xfId="0" applyAlignment="1">
      <alignment horizontal="center" readingOrder="2"/>
    </xf>
    <xf numFmtId="0" fontId="6" fillId="0" borderId="1" xfId="0" applyFont="1" applyBorder="1" applyAlignment="1">
      <alignment horizontal="center"/>
    </xf>
    <xf numFmtId="43" fontId="14" fillId="4" borderId="4" xfId="1" applyFont="1" applyFill="1" applyBorder="1" applyAlignment="1">
      <alignment horizontal="center" vertical="center"/>
    </xf>
    <xf numFmtId="43" fontId="14" fillId="4" borderId="25" xfId="1" applyFont="1" applyFill="1" applyBorder="1" applyAlignment="1">
      <alignment horizontal="center" vertical="center"/>
    </xf>
    <xf numFmtId="43" fontId="2" fillId="4" borderId="4" xfId="1" applyFont="1" applyFill="1" applyBorder="1" applyAlignment="1">
      <alignment horizontal="center" vertical="center"/>
    </xf>
    <xf numFmtId="43" fontId="2" fillId="4" borderId="25" xfId="1" applyFont="1" applyFill="1" applyBorder="1" applyAlignment="1">
      <alignment horizontal="center" vertical="center"/>
    </xf>
    <xf numFmtId="0" fontId="25" fillId="2" borderId="29" xfId="0" applyFont="1" applyFill="1" applyBorder="1" applyAlignment="1">
      <alignment horizontal="center" vertical="center"/>
    </xf>
    <xf numFmtId="0" fontId="25" fillId="2" borderId="5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43" fontId="0" fillId="0" borderId="9" xfId="1" applyFont="1" applyBorder="1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45" xfId="0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45" xfId="0" applyFont="1" applyFill="1" applyBorder="1" applyAlignment="1">
      <alignment horizontal="center"/>
    </xf>
    <xf numFmtId="0" fontId="24" fillId="2" borderId="7" xfId="0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3" fontId="2" fillId="5" borderId="25" xfId="1" applyFont="1" applyFill="1" applyBorder="1" applyAlignment="1">
      <alignment horizontal="center" vertical="center" wrapText="1"/>
    </xf>
    <xf numFmtId="43" fontId="2" fillId="5" borderId="11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3" fontId="2" fillId="6" borderId="7" xfId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2" fillId="0" borderId="31" xfId="0" applyFont="1" applyBorder="1" applyAlignment="1">
      <alignment horizontal="center" vertical="center"/>
    </xf>
    <xf numFmtId="0" fontId="32" fillId="6" borderId="7" xfId="0" applyFont="1" applyFill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8" borderId="40" xfId="0" applyFont="1" applyFill="1" applyBorder="1" applyAlignment="1">
      <alignment horizontal="center" vertical="center"/>
    </xf>
    <xf numFmtId="0" fontId="2" fillId="8" borderId="41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43" fontId="1" fillId="0" borderId="38" xfId="1" applyFont="1" applyFill="1" applyBorder="1" applyAlignment="1">
      <alignment horizontal="center" vertical="center" wrapText="1"/>
    </xf>
    <xf numFmtId="43" fontId="1" fillId="0" borderId="27" xfId="1" applyFont="1" applyFill="1" applyBorder="1" applyAlignment="1">
      <alignment horizontal="center" vertical="center" wrapText="1"/>
    </xf>
    <xf numFmtId="43" fontId="1" fillId="0" borderId="41" xfId="1" applyFont="1" applyFill="1" applyBorder="1" applyAlignment="1">
      <alignment horizontal="center" vertical="center" wrapText="1"/>
    </xf>
    <xf numFmtId="43" fontId="25" fillId="0" borderId="9" xfId="1" applyFont="1" applyFill="1" applyBorder="1" applyAlignment="1">
      <alignment horizontal="center" vertical="center"/>
    </xf>
    <xf numFmtId="43" fontId="25" fillId="0" borderId="27" xfId="1" applyFont="1" applyFill="1" applyBorder="1" applyAlignment="1">
      <alignment horizontal="center" vertical="center"/>
    </xf>
    <xf numFmtId="43" fontId="25" fillId="0" borderId="41" xfId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4" fillId="8" borderId="40" xfId="0" applyFont="1" applyFill="1" applyBorder="1" applyAlignment="1">
      <alignment horizontal="center" vertical="center"/>
    </xf>
    <xf numFmtId="0" fontId="34" fillId="8" borderId="41" xfId="0" applyFont="1" applyFill="1" applyBorder="1" applyAlignment="1">
      <alignment horizontal="center" vertical="center"/>
    </xf>
    <xf numFmtId="43" fontId="34" fillId="0" borderId="9" xfId="1" applyFont="1" applyBorder="1" applyAlignment="1">
      <alignment horizontal="center" vertical="center"/>
    </xf>
    <xf numFmtId="43" fontId="34" fillId="0" borderId="5" xfId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3" fontId="0" fillId="0" borderId="9" xfId="1" applyFont="1" applyFill="1" applyBorder="1" applyAlignment="1">
      <alignment horizontal="center" vertical="center"/>
    </xf>
    <xf numFmtId="43" fontId="0" fillId="0" borderId="27" xfId="1" applyFont="1" applyFill="1" applyBorder="1" applyAlignment="1">
      <alignment horizontal="center" vertical="center"/>
    </xf>
    <xf numFmtId="43" fontId="0" fillId="0" borderId="5" xfId="1" applyFont="1" applyFill="1" applyBorder="1" applyAlignment="1">
      <alignment horizontal="center" vertical="center"/>
    </xf>
    <xf numFmtId="0" fontId="25" fillId="8" borderId="40" xfId="0" applyFont="1" applyFill="1" applyBorder="1" applyAlignment="1">
      <alignment horizontal="center"/>
    </xf>
    <xf numFmtId="0" fontId="25" fillId="8" borderId="41" xfId="0" applyFont="1" applyFill="1" applyBorder="1" applyAlignment="1">
      <alignment horizontal="center"/>
    </xf>
    <xf numFmtId="43" fontId="1" fillId="0" borderId="38" xfId="1" applyFont="1" applyBorder="1" applyAlignment="1">
      <alignment horizontal="center" vertical="center"/>
    </xf>
    <xf numFmtId="43" fontId="1" fillId="0" borderId="27" xfId="1" applyFont="1" applyBorder="1" applyAlignment="1">
      <alignment horizontal="center" vertical="center"/>
    </xf>
    <xf numFmtId="43" fontId="1" fillId="0" borderId="41" xfId="1" applyFon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" fillId="8" borderId="38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33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2" xfId="0" applyBorder="1" applyAlignment="1">
      <alignment vertical="center"/>
    </xf>
    <xf numFmtId="0" fontId="2" fillId="8" borderId="27" xfId="0" applyFont="1" applyFill="1" applyBorder="1" applyAlignment="1">
      <alignment horizontal="center" vertical="center" wrapText="1"/>
    </xf>
    <xf numFmtId="0" fontId="0" fillId="8" borderId="38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0" fillId="8" borderId="55" xfId="0" applyFill="1" applyBorder="1" applyAlignment="1">
      <alignment horizontal="center" vertical="center" wrapText="1"/>
    </xf>
    <xf numFmtId="0" fontId="0" fillId="8" borderId="31" xfId="0" applyFill="1" applyBorder="1" applyAlignment="1">
      <alignment horizontal="center" vertical="center" wrapText="1"/>
    </xf>
    <xf numFmtId="43" fontId="0" fillId="8" borderId="35" xfId="1" applyFont="1" applyFill="1" applyBorder="1" applyAlignment="1">
      <alignment horizontal="center" vertical="center" wrapText="1"/>
    </xf>
    <xf numFmtId="43" fontId="0" fillId="8" borderId="36" xfId="1" applyFont="1" applyFill="1" applyBorder="1" applyAlignment="1">
      <alignment horizontal="center" vertical="center" wrapText="1"/>
    </xf>
    <xf numFmtId="0" fontId="0" fillId="0" borderId="36" xfId="0" applyBorder="1" applyAlignment="1">
      <alignment vertical="center"/>
    </xf>
    <xf numFmtId="0" fontId="2" fillId="0" borderId="42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0" fillId="8" borderId="38" xfId="0" applyFill="1" applyBorder="1" applyAlignment="1">
      <alignment horizontal="center" vertical="center" wrapText="1"/>
    </xf>
    <xf numFmtId="0" fontId="0" fillId="8" borderId="27" xfId="0" applyFill="1" applyBorder="1" applyAlignment="1">
      <alignment horizontal="center" vertical="center" wrapText="1"/>
    </xf>
    <xf numFmtId="0" fontId="8" fillId="8" borderId="38" xfId="0" applyFont="1" applyFill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/>
    </xf>
    <xf numFmtId="43" fontId="0" fillId="0" borderId="35" xfId="1" applyFont="1" applyFill="1" applyBorder="1" applyAlignment="1">
      <alignment horizontal="center" vertical="center" wrapText="1"/>
    </xf>
    <xf numFmtId="43" fontId="0" fillId="0" borderId="36" xfId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3" fontId="0" fillId="0" borderId="38" xfId="1" applyFont="1" applyFill="1" applyBorder="1" applyAlignment="1">
      <alignment horizontal="center" vertical="center" wrapText="1"/>
    </xf>
    <xf numFmtId="43" fontId="0" fillId="0" borderId="41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17" borderId="9" xfId="0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43" fontId="0" fillId="0" borderId="9" xfId="1" applyFont="1" applyFill="1" applyBorder="1" applyAlignment="1">
      <alignment horizontal="center" vertical="center" wrapText="1"/>
    </xf>
    <xf numFmtId="43" fontId="0" fillId="0" borderId="5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43" fontId="0" fillId="0" borderId="35" xfId="1" applyFont="1" applyBorder="1" applyAlignment="1">
      <alignment horizontal="center" vertical="center" wrapText="1"/>
    </xf>
    <xf numFmtId="43" fontId="0" fillId="0" borderId="44" xfId="1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49" fontId="0" fillId="0" borderId="9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37" fillId="2" borderId="58" xfId="0" applyFont="1" applyFill="1" applyBorder="1" applyAlignment="1">
      <alignment horizontal="center" vertical="center"/>
    </xf>
    <xf numFmtId="0" fontId="37" fillId="2" borderId="61" xfId="0" applyFont="1" applyFill="1" applyBorder="1" applyAlignment="1">
      <alignment horizontal="center" vertical="center"/>
    </xf>
    <xf numFmtId="0" fontId="37" fillId="2" borderId="59" xfId="0" applyFont="1" applyFill="1" applyBorder="1" applyAlignment="1">
      <alignment horizontal="center" vertical="center" wrapText="1"/>
    </xf>
    <xf numFmtId="0" fontId="37" fillId="2" borderId="62" xfId="0" applyFont="1" applyFill="1" applyBorder="1" applyAlignment="1">
      <alignment horizontal="center" vertical="center" wrapText="1"/>
    </xf>
    <xf numFmtId="0" fontId="37" fillId="2" borderId="22" xfId="0" applyFont="1" applyFill="1" applyBorder="1" applyAlignment="1">
      <alignment horizontal="center" vertical="center"/>
    </xf>
    <xf numFmtId="0" fontId="37" fillId="2" borderId="24" xfId="0" applyFont="1" applyFill="1" applyBorder="1" applyAlignment="1">
      <alignment horizontal="center" vertical="center"/>
    </xf>
    <xf numFmtId="0" fontId="37" fillId="2" borderId="23" xfId="0" applyFont="1" applyFill="1" applyBorder="1" applyAlignment="1">
      <alignment horizontal="center" vertical="center" wrapText="1"/>
    </xf>
    <xf numFmtId="0" fontId="37" fillId="2" borderId="64" xfId="0" applyFont="1" applyFill="1" applyBorder="1" applyAlignment="1">
      <alignment horizontal="center" vertical="center" wrapText="1"/>
    </xf>
    <xf numFmtId="43" fontId="6" fillId="3" borderId="3" xfId="1" applyFont="1" applyFill="1" applyBorder="1" applyAlignment="1">
      <alignment horizontal="center" vertical="center"/>
    </xf>
    <xf numFmtId="43" fontId="6" fillId="3" borderId="49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6" borderId="58" xfId="0" applyFont="1" applyFill="1" applyBorder="1" applyAlignment="1">
      <alignment horizontal="center" vertical="center"/>
    </xf>
    <xf numFmtId="0" fontId="6" fillId="6" borderId="61" xfId="0" applyFont="1" applyFill="1" applyBorder="1" applyAlignment="1">
      <alignment horizontal="center" vertical="center"/>
    </xf>
    <xf numFmtId="0" fontId="6" fillId="6" borderId="59" xfId="0" applyFont="1" applyFill="1" applyBorder="1" applyAlignment="1">
      <alignment horizontal="center" vertical="center"/>
    </xf>
    <xf numFmtId="0" fontId="6" fillId="6" borderId="66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8" borderId="38" xfId="0" applyFont="1" applyFill="1" applyBorder="1" applyAlignment="1">
      <alignment horizontal="center" vertical="center"/>
    </xf>
    <xf numFmtId="0" fontId="6" fillId="8" borderId="65" xfId="0" applyFont="1" applyFill="1" applyBorder="1" applyAlignment="1">
      <alignment horizontal="center" vertical="center"/>
    </xf>
    <xf numFmtId="0" fontId="6" fillId="8" borderId="26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FFCCFF"/>
      <color rgb="FFFF66CC"/>
      <color rgb="FFFF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46"/>
  <sheetViews>
    <sheetView rightToLeft="1" topLeftCell="A8" workbookViewId="0">
      <selection activeCell="S18" sqref="S18"/>
    </sheetView>
  </sheetViews>
  <sheetFormatPr defaultRowHeight="15" x14ac:dyDescent="0.25"/>
  <cols>
    <col min="1" max="1" width="6.7109375" customWidth="1"/>
    <col min="2" max="2" width="19" bestFit="1" customWidth="1"/>
    <col min="3" max="3" width="15.42578125" style="3" bestFit="1" customWidth="1"/>
    <col min="4" max="4" width="11" style="3" customWidth="1"/>
    <col min="5" max="5" width="16.5703125" style="11" bestFit="1" customWidth="1"/>
    <col min="6" max="6" width="17.85546875" style="11" bestFit="1" customWidth="1"/>
    <col min="7" max="7" width="10.140625" style="3" bestFit="1" customWidth="1"/>
    <col min="8" max="8" width="7.42578125" style="3" bestFit="1" customWidth="1"/>
    <col min="9" max="9" width="17.85546875" style="11" bestFit="1" customWidth="1"/>
    <col min="10" max="10" width="10.140625" style="3" bestFit="1" customWidth="1"/>
    <col min="11" max="11" width="7.42578125" style="3" bestFit="1" customWidth="1"/>
    <col min="12" max="12" width="17.85546875" style="11" bestFit="1" customWidth="1"/>
    <col min="13" max="13" width="10.5703125" style="11" bestFit="1" customWidth="1"/>
    <col min="14" max="14" width="8" style="11" bestFit="1" customWidth="1"/>
    <col min="15" max="15" width="17.28515625" style="11" customWidth="1"/>
    <col min="16" max="16" width="11.5703125" style="11" customWidth="1"/>
    <col min="17" max="17" width="8.5703125" style="11" bestFit="1" customWidth="1"/>
    <col min="18" max="18" width="19.5703125" style="11" customWidth="1"/>
    <col min="19" max="19" width="15.85546875" style="3" bestFit="1" customWidth="1"/>
    <col min="20" max="20" width="19" style="7" customWidth="1"/>
  </cols>
  <sheetData>
    <row r="1" spans="1:20" ht="24" thickBot="1" x14ac:dyDescent="0.3">
      <c r="A1" s="1189" t="s">
        <v>1815</v>
      </c>
      <c r="B1" s="1189"/>
      <c r="C1" s="1189"/>
      <c r="D1" s="1189"/>
      <c r="E1" s="1189"/>
      <c r="F1" s="1189"/>
      <c r="G1" s="1189"/>
      <c r="H1" s="1189"/>
      <c r="I1" s="1189"/>
      <c r="J1" s="1189"/>
      <c r="K1" s="1189"/>
      <c r="L1" s="1189"/>
      <c r="M1" s="1189"/>
      <c r="N1" s="1189"/>
      <c r="O1" s="1189"/>
      <c r="P1" s="1190"/>
      <c r="Q1" s="1190"/>
      <c r="R1" s="1190"/>
      <c r="S1" s="1189"/>
    </row>
    <row r="2" spans="1:20" ht="27" customHeight="1" thickBot="1" x14ac:dyDescent="0.3">
      <c r="A2" s="1199" t="s">
        <v>277</v>
      </c>
      <c r="B2" s="1202" t="s">
        <v>0</v>
      </c>
      <c r="C2" s="1205" t="s">
        <v>1427</v>
      </c>
      <c r="D2" s="1208" t="s">
        <v>1412</v>
      </c>
      <c r="E2" s="1213" t="s">
        <v>1413</v>
      </c>
      <c r="F2" s="1214"/>
      <c r="G2" s="1221" t="s">
        <v>1420</v>
      </c>
      <c r="H2" s="1222"/>
      <c r="I2" s="1222"/>
      <c r="J2" s="1222"/>
      <c r="K2" s="1222"/>
      <c r="L2" s="1222"/>
      <c r="M2" s="1222"/>
      <c r="N2" s="1222"/>
      <c r="O2" s="1222"/>
      <c r="P2" s="1222"/>
      <c r="Q2" s="1222"/>
      <c r="R2" s="1223"/>
      <c r="S2" s="1196" t="s">
        <v>1451</v>
      </c>
      <c r="T2" s="1185" t="s">
        <v>1814</v>
      </c>
    </row>
    <row r="3" spans="1:20" ht="15" customHeight="1" thickBot="1" x14ac:dyDescent="0.3">
      <c r="A3" s="1200"/>
      <c r="B3" s="1203"/>
      <c r="C3" s="1206"/>
      <c r="D3" s="1209"/>
      <c r="E3" s="35" t="s">
        <v>1424</v>
      </c>
      <c r="F3" s="1211" t="s">
        <v>1418</v>
      </c>
      <c r="G3" s="1215" t="s">
        <v>1419</v>
      </c>
      <c r="H3" s="1216"/>
      <c r="I3" s="1217"/>
      <c r="J3" s="1218" t="s">
        <v>1428</v>
      </c>
      <c r="K3" s="1219"/>
      <c r="L3" s="1220"/>
      <c r="M3" s="1193" t="s">
        <v>1429</v>
      </c>
      <c r="N3" s="1194"/>
      <c r="O3" s="1195"/>
      <c r="P3" s="1224" t="s">
        <v>1935</v>
      </c>
      <c r="Q3" s="1225"/>
      <c r="R3" s="1226"/>
      <c r="S3" s="1197"/>
      <c r="T3" s="1186"/>
    </row>
    <row r="4" spans="1:20" ht="30.75" thickBot="1" x14ac:dyDescent="0.3">
      <c r="A4" s="1201"/>
      <c r="B4" s="1204"/>
      <c r="C4" s="1207"/>
      <c r="D4" s="1210"/>
      <c r="E4" s="364" t="s">
        <v>1454</v>
      </c>
      <c r="F4" s="1212"/>
      <c r="G4" s="378" t="s">
        <v>149</v>
      </c>
      <c r="H4" s="379" t="s">
        <v>1421</v>
      </c>
      <c r="I4" s="380" t="s">
        <v>608</v>
      </c>
      <c r="J4" s="394" t="s">
        <v>149</v>
      </c>
      <c r="K4" s="395" t="s">
        <v>1426</v>
      </c>
      <c r="L4" s="396" t="s">
        <v>608</v>
      </c>
      <c r="M4" s="410" t="s">
        <v>149</v>
      </c>
      <c r="N4" s="411" t="s">
        <v>1421</v>
      </c>
      <c r="O4" s="640" t="s">
        <v>608</v>
      </c>
      <c r="P4" s="636" t="s">
        <v>149</v>
      </c>
      <c r="Q4" s="637" t="s">
        <v>1421</v>
      </c>
      <c r="R4" s="638" t="s">
        <v>608</v>
      </c>
      <c r="S4" s="1198"/>
      <c r="T4" s="1187"/>
    </row>
    <row r="5" spans="1:20" x14ac:dyDescent="0.25">
      <c r="A5" s="532">
        <v>1</v>
      </c>
      <c r="B5" s="579" t="s">
        <v>1435</v>
      </c>
      <c r="C5" s="541" t="s">
        <v>1414</v>
      </c>
      <c r="D5" s="363" t="s">
        <v>1584</v>
      </c>
      <c r="E5" s="365">
        <v>899000</v>
      </c>
      <c r="F5" s="368"/>
      <c r="G5" s="381" t="s">
        <v>1791</v>
      </c>
      <c r="H5" s="382" t="s">
        <v>1423</v>
      </c>
      <c r="I5" s="533">
        <v>1866739</v>
      </c>
      <c r="J5" s="397"/>
      <c r="K5" s="398"/>
      <c r="L5" s="399"/>
      <c r="M5" s="412"/>
      <c r="N5" s="413"/>
      <c r="O5" s="641"/>
      <c r="P5" s="413"/>
      <c r="Q5" s="413"/>
      <c r="R5" s="413"/>
      <c r="S5" s="602">
        <f>SUM(E5+I5)</f>
        <v>2765739</v>
      </c>
      <c r="T5" s="608"/>
    </row>
    <row r="6" spans="1:20" x14ac:dyDescent="0.25">
      <c r="A6" s="373">
        <v>2</v>
      </c>
      <c r="B6" s="33" t="s">
        <v>1437</v>
      </c>
      <c r="C6" s="36" t="s">
        <v>1415</v>
      </c>
      <c r="D6" s="359" t="s">
        <v>1416</v>
      </c>
      <c r="E6" s="366">
        <v>2552586</v>
      </c>
      <c r="F6" s="369"/>
      <c r="G6" s="383" t="s">
        <v>1422</v>
      </c>
      <c r="H6" s="384" t="s">
        <v>1423</v>
      </c>
      <c r="I6" s="385">
        <v>2400000</v>
      </c>
      <c r="J6" s="400" t="s">
        <v>1425</v>
      </c>
      <c r="K6" s="401" t="s">
        <v>1424</v>
      </c>
      <c r="L6" s="402">
        <v>1443000</v>
      </c>
      <c r="M6" s="414" t="s">
        <v>1430</v>
      </c>
      <c r="N6" s="415" t="s">
        <v>1417</v>
      </c>
      <c r="O6" s="642">
        <v>4139000</v>
      </c>
      <c r="P6" s="415"/>
      <c r="Q6" s="415"/>
      <c r="R6" s="415"/>
      <c r="S6" s="603">
        <f>SUM(E6+I6+L6+O6)</f>
        <v>10534586</v>
      </c>
      <c r="T6" s="608"/>
    </row>
    <row r="7" spans="1:20" x14ac:dyDescent="0.25">
      <c r="A7" s="532">
        <v>3</v>
      </c>
      <c r="B7" s="33" t="s">
        <v>1438</v>
      </c>
      <c r="C7" s="36" t="s">
        <v>1439</v>
      </c>
      <c r="D7" s="359" t="s">
        <v>1440</v>
      </c>
      <c r="E7" s="366">
        <v>1743230</v>
      </c>
      <c r="F7" s="369"/>
      <c r="G7" s="383" t="s">
        <v>1195</v>
      </c>
      <c r="H7" s="384" t="s">
        <v>1424</v>
      </c>
      <c r="I7" s="385">
        <v>6451612</v>
      </c>
      <c r="J7" s="400"/>
      <c r="K7" s="401"/>
      <c r="L7" s="403"/>
      <c r="M7" s="416"/>
      <c r="N7" s="417"/>
      <c r="O7" s="643"/>
      <c r="P7" s="417"/>
      <c r="Q7" s="417"/>
      <c r="R7" s="417"/>
      <c r="S7" s="603">
        <f t="shared" ref="S7:S9" si="0">SUM(E7+I7+L7+O7)</f>
        <v>8194842</v>
      </c>
      <c r="T7" s="608"/>
    </row>
    <row r="8" spans="1:20" x14ac:dyDescent="0.25">
      <c r="A8" s="373">
        <v>4</v>
      </c>
      <c r="B8" s="33" t="s">
        <v>1441</v>
      </c>
      <c r="C8" s="36" t="s">
        <v>1442</v>
      </c>
      <c r="D8" s="359" t="s">
        <v>1434</v>
      </c>
      <c r="E8" s="366">
        <v>711600</v>
      </c>
      <c r="F8" s="369"/>
      <c r="G8" s="383" t="s">
        <v>1009</v>
      </c>
      <c r="H8" s="384" t="s">
        <v>1424</v>
      </c>
      <c r="I8" s="385">
        <v>1400180</v>
      </c>
      <c r="J8" s="400"/>
      <c r="K8" s="401"/>
      <c r="L8" s="403"/>
      <c r="M8" s="416"/>
      <c r="N8" s="417"/>
      <c r="O8" s="643"/>
      <c r="P8" s="417"/>
      <c r="Q8" s="417"/>
      <c r="R8" s="417"/>
      <c r="S8" s="603">
        <f t="shared" si="0"/>
        <v>2111780</v>
      </c>
      <c r="T8" s="608"/>
    </row>
    <row r="9" spans="1:20" x14ac:dyDescent="0.25">
      <c r="A9" s="532">
        <v>5</v>
      </c>
      <c r="B9" s="33" t="s">
        <v>1443</v>
      </c>
      <c r="C9" s="36" t="s">
        <v>1444</v>
      </c>
      <c r="D9" s="359" t="s">
        <v>1109</v>
      </c>
      <c r="E9" s="366">
        <v>5770992</v>
      </c>
      <c r="F9" s="369"/>
      <c r="G9" s="383"/>
      <c r="H9" s="384"/>
      <c r="I9" s="385"/>
      <c r="J9" s="400"/>
      <c r="K9" s="401"/>
      <c r="L9" s="403"/>
      <c r="M9" s="416"/>
      <c r="N9" s="417"/>
      <c r="O9" s="643"/>
      <c r="P9" s="417"/>
      <c r="Q9" s="417"/>
      <c r="R9" s="417"/>
      <c r="S9" s="603">
        <f t="shared" si="0"/>
        <v>5770992</v>
      </c>
      <c r="T9" s="608"/>
    </row>
    <row r="10" spans="1:20" x14ac:dyDescent="0.25">
      <c r="A10" s="373">
        <v>6</v>
      </c>
      <c r="B10" s="33" t="s">
        <v>1445</v>
      </c>
      <c r="C10" s="36" t="s">
        <v>1446</v>
      </c>
      <c r="D10" s="359" t="s">
        <v>1447</v>
      </c>
      <c r="E10" s="366"/>
      <c r="F10" s="425">
        <v>40000000</v>
      </c>
      <c r="G10" s="383" t="s">
        <v>1448</v>
      </c>
      <c r="H10" s="388" t="s">
        <v>1449</v>
      </c>
      <c r="I10" s="423">
        <v>5000000</v>
      </c>
      <c r="J10" s="400" t="s">
        <v>1450</v>
      </c>
      <c r="K10" s="405" t="s">
        <v>1449</v>
      </c>
      <c r="L10" s="424">
        <v>5000000</v>
      </c>
      <c r="M10" s="416"/>
      <c r="N10" s="417"/>
      <c r="O10" s="643"/>
      <c r="P10" s="417"/>
      <c r="Q10" s="417"/>
      <c r="R10" s="417"/>
      <c r="S10" s="604">
        <f>SUM(F10*0.2527+I10*0.9281+L10*0.9281)</f>
        <v>19389000</v>
      </c>
      <c r="T10" s="608"/>
    </row>
    <row r="11" spans="1:20" x14ac:dyDescent="0.25">
      <c r="A11" s="532">
        <v>7</v>
      </c>
      <c r="B11" s="33" t="s">
        <v>294</v>
      </c>
      <c r="C11" s="36" t="s">
        <v>1452</v>
      </c>
      <c r="D11" s="359" t="s">
        <v>1453</v>
      </c>
      <c r="E11" s="366">
        <v>441000</v>
      </c>
      <c r="F11" s="370"/>
      <c r="G11" s="383" t="s">
        <v>906</v>
      </c>
      <c r="H11" s="388" t="s">
        <v>1449</v>
      </c>
      <c r="I11" s="427">
        <v>7000000</v>
      </c>
      <c r="J11" s="400"/>
      <c r="K11" s="401"/>
      <c r="L11" s="403"/>
      <c r="M11" s="416"/>
      <c r="N11" s="417"/>
      <c r="O11" s="643"/>
      <c r="P11" s="417"/>
      <c r="Q11" s="417"/>
      <c r="R11" s="417"/>
      <c r="S11" s="603">
        <f>SUM(E11+I11*0.9281)</f>
        <v>6937700</v>
      </c>
      <c r="T11" s="608"/>
    </row>
    <row r="12" spans="1:20" x14ac:dyDescent="0.25">
      <c r="A12" s="373">
        <v>8</v>
      </c>
      <c r="B12" s="33" t="s">
        <v>1458</v>
      </c>
      <c r="C12" s="36" t="s">
        <v>1459</v>
      </c>
      <c r="D12" s="359" t="s">
        <v>1460</v>
      </c>
      <c r="E12" s="366"/>
      <c r="F12" s="426">
        <v>4500000</v>
      </c>
      <c r="G12" s="383" t="s">
        <v>1954</v>
      </c>
      <c r="H12" s="388" t="s">
        <v>1449</v>
      </c>
      <c r="I12" s="423">
        <v>5000000</v>
      </c>
      <c r="J12" s="400"/>
      <c r="K12" s="401"/>
      <c r="L12" s="403"/>
      <c r="M12" s="416"/>
      <c r="N12" s="417"/>
      <c r="O12" s="643"/>
      <c r="P12" s="417"/>
      <c r="Q12" s="417"/>
      <c r="R12" s="417"/>
      <c r="S12" s="603">
        <f>SUM(F12*0.9281+I12*0.9281)</f>
        <v>8816950</v>
      </c>
      <c r="T12" s="608"/>
    </row>
    <row r="13" spans="1:20" x14ac:dyDescent="0.25">
      <c r="A13" s="532">
        <v>9</v>
      </c>
      <c r="B13" s="33" t="s">
        <v>1461</v>
      </c>
      <c r="C13" s="36" t="s">
        <v>1462</v>
      </c>
      <c r="D13" s="359" t="s">
        <v>1460</v>
      </c>
      <c r="E13" s="366"/>
      <c r="F13" s="426">
        <v>3000000</v>
      </c>
      <c r="G13" s="383"/>
      <c r="H13" s="384"/>
      <c r="I13" s="385"/>
      <c r="J13" s="400"/>
      <c r="K13" s="401"/>
      <c r="L13" s="403"/>
      <c r="M13" s="416"/>
      <c r="N13" s="417"/>
      <c r="O13" s="643"/>
      <c r="P13" s="417"/>
      <c r="Q13" s="417"/>
      <c r="R13" s="417"/>
      <c r="S13" s="603">
        <f>SUM(F13*0.9281)</f>
        <v>2784300</v>
      </c>
      <c r="T13" s="608"/>
    </row>
    <row r="14" spans="1:20" x14ac:dyDescent="0.25">
      <c r="A14" s="373">
        <v>10</v>
      </c>
      <c r="B14" s="33" t="s">
        <v>1468</v>
      </c>
      <c r="C14" s="36" t="s">
        <v>1469</v>
      </c>
      <c r="D14" s="359" t="s">
        <v>1285</v>
      </c>
      <c r="E14" s="366"/>
      <c r="F14" s="425">
        <v>10000000</v>
      </c>
      <c r="G14" s="383" t="s">
        <v>1364</v>
      </c>
      <c r="H14" s="384" t="s">
        <v>1423</v>
      </c>
      <c r="I14" s="385">
        <v>820793</v>
      </c>
      <c r="J14" s="400" t="s">
        <v>1517</v>
      </c>
      <c r="K14" s="401" t="s">
        <v>1423</v>
      </c>
      <c r="L14" s="402">
        <v>948905</v>
      </c>
      <c r="M14" s="416"/>
      <c r="N14" s="417"/>
      <c r="O14" s="643"/>
      <c r="P14" s="417"/>
      <c r="Q14" s="417"/>
      <c r="R14" s="417"/>
      <c r="S14" s="603">
        <f>SUM(F14*0.2527+I14+L14)</f>
        <v>4296698</v>
      </c>
      <c r="T14" s="608"/>
    </row>
    <row r="15" spans="1:20" x14ac:dyDescent="0.25">
      <c r="A15" s="532">
        <v>11</v>
      </c>
      <c r="B15" s="33" t="s">
        <v>1472</v>
      </c>
      <c r="C15" s="36" t="s">
        <v>1473</v>
      </c>
      <c r="D15" s="359" t="s">
        <v>1474</v>
      </c>
      <c r="E15" s="366">
        <v>1782000</v>
      </c>
      <c r="F15" s="370"/>
      <c r="G15" s="383" t="s">
        <v>1396</v>
      </c>
      <c r="H15" s="384" t="s">
        <v>1423</v>
      </c>
      <c r="I15" s="385">
        <v>2576112</v>
      </c>
      <c r="J15" s="400" t="s">
        <v>1529</v>
      </c>
      <c r="K15" s="405" t="s">
        <v>1449</v>
      </c>
      <c r="L15" s="447">
        <v>641888</v>
      </c>
      <c r="M15" s="416"/>
      <c r="N15" s="417"/>
      <c r="O15" s="643"/>
      <c r="P15" s="417"/>
      <c r="Q15" s="417"/>
      <c r="R15" s="417"/>
      <c r="S15" s="603">
        <f>SUM(E15+I15+L15)</f>
        <v>5000000</v>
      </c>
      <c r="T15" s="608"/>
    </row>
    <row r="16" spans="1:20" x14ac:dyDescent="0.25">
      <c r="A16" s="373">
        <v>12</v>
      </c>
      <c r="B16" s="33" t="s">
        <v>443</v>
      </c>
      <c r="C16" s="36" t="s">
        <v>1475</v>
      </c>
      <c r="D16" s="359" t="s">
        <v>1476</v>
      </c>
      <c r="E16" s="366"/>
      <c r="F16" s="425">
        <v>10000000</v>
      </c>
      <c r="G16" s="383" t="s">
        <v>876</v>
      </c>
      <c r="H16" s="388" t="s">
        <v>1449</v>
      </c>
      <c r="I16" s="428">
        <v>5000000</v>
      </c>
      <c r="J16" s="400" t="s">
        <v>1477</v>
      </c>
      <c r="K16" s="401" t="s">
        <v>1423</v>
      </c>
      <c r="L16" s="402">
        <v>1430555</v>
      </c>
      <c r="M16" s="416" t="s">
        <v>910</v>
      </c>
      <c r="N16" s="419" t="s">
        <v>1449</v>
      </c>
      <c r="O16" s="644">
        <v>5000000</v>
      </c>
      <c r="P16" s="647" t="s">
        <v>1936</v>
      </c>
      <c r="Q16" s="647" t="s">
        <v>1417</v>
      </c>
      <c r="R16" s="648">
        <v>2576788</v>
      </c>
      <c r="S16" s="603">
        <f>SUM(F16*0.2527+I16*0.2527+L16+O16*0.2527+R16)</f>
        <v>9061343</v>
      </c>
      <c r="T16" s="608"/>
    </row>
    <row r="17" spans="1:20" x14ac:dyDescent="0.25">
      <c r="A17" s="532">
        <v>13</v>
      </c>
      <c r="B17" s="33" t="s">
        <v>698</v>
      </c>
      <c r="C17" s="36" t="s">
        <v>1480</v>
      </c>
      <c r="D17" s="359" t="s">
        <v>1481</v>
      </c>
      <c r="E17" s="366">
        <v>21122115</v>
      </c>
      <c r="F17" s="370"/>
      <c r="G17" s="383" t="s">
        <v>1791</v>
      </c>
      <c r="H17" s="384" t="s">
        <v>1423</v>
      </c>
      <c r="I17" s="385">
        <v>549237</v>
      </c>
      <c r="J17" s="400" t="s">
        <v>1928</v>
      </c>
      <c r="K17" s="405" t="s">
        <v>1449</v>
      </c>
      <c r="L17" s="516">
        <v>12480000</v>
      </c>
      <c r="M17" s="416" t="s">
        <v>1954</v>
      </c>
      <c r="N17" s="417" t="s">
        <v>1449</v>
      </c>
      <c r="O17" s="644">
        <v>1550520</v>
      </c>
      <c r="P17" s="417" t="s">
        <v>1212</v>
      </c>
      <c r="Q17" s="419" t="s">
        <v>1449</v>
      </c>
      <c r="R17" s="664">
        <v>10000000</v>
      </c>
      <c r="S17" s="603">
        <f>SUM(E17+I17+L17*0.2527+O17*0.2527+R17*0.9281)</f>
        <v>34497864.403999999</v>
      </c>
      <c r="T17" s="608"/>
    </row>
    <row r="18" spans="1:20" x14ac:dyDescent="0.25">
      <c r="A18" s="532">
        <v>14</v>
      </c>
      <c r="B18" s="33" t="s">
        <v>1486</v>
      </c>
      <c r="C18" s="36" t="s">
        <v>861</v>
      </c>
      <c r="D18" s="359" t="s">
        <v>876</v>
      </c>
      <c r="E18" s="366"/>
      <c r="F18" s="425">
        <v>7976000</v>
      </c>
      <c r="G18" s="383" t="s">
        <v>1487</v>
      </c>
      <c r="H18" s="388" t="s">
        <v>1418</v>
      </c>
      <c r="I18" s="423">
        <v>2000000</v>
      </c>
      <c r="J18" s="400" t="s">
        <v>1713</v>
      </c>
      <c r="K18" s="401" t="s">
        <v>1449</v>
      </c>
      <c r="L18" s="516">
        <v>5520000</v>
      </c>
      <c r="M18" s="416"/>
      <c r="N18" s="417"/>
      <c r="O18" s="643"/>
      <c r="P18" s="417"/>
      <c r="Q18" s="417"/>
      <c r="R18" s="417"/>
      <c r="S18" s="603">
        <f>SUM(F18*0.2527+I18*0.9281+L18*0.2527)</f>
        <v>5266639.2</v>
      </c>
      <c r="T18" s="608"/>
    </row>
    <row r="19" spans="1:20" x14ac:dyDescent="0.25">
      <c r="A19" s="373">
        <v>15</v>
      </c>
      <c r="B19" s="33" t="s">
        <v>899</v>
      </c>
      <c r="C19" s="36" t="s">
        <v>1474</v>
      </c>
      <c r="D19" s="359" t="s">
        <v>1477</v>
      </c>
      <c r="E19" s="366"/>
      <c r="F19" s="426">
        <v>5400000</v>
      </c>
      <c r="G19" s="383"/>
      <c r="H19" s="384"/>
      <c r="I19" s="386"/>
      <c r="J19" s="400"/>
      <c r="K19" s="401"/>
      <c r="L19" s="403"/>
      <c r="M19" s="416"/>
      <c r="N19" s="417"/>
      <c r="O19" s="643"/>
      <c r="P19" s="417"/>
      <c r="Q19" s="417"/>
      <c r="R19" s="417"/>
      <c r="S19" s="603">
        <f>SUM(F19*0.9281)</f>
        <v>5011740</v>
      </c>
      <c r="T19" s="608"/>
    </row>
    <row r="20" spans="1:20" x14ac:dyDescent="0.25">
      <c r="A20" s="532">
        <v>16</v>
      </c>
      <c r="B20" s="33" t="s">
        <v>1488</v>
      </c>
      <c r="C20" s="36" t="s">
        <v>1489</v>
      </c>
      <c r="D20" s="359" t="s">
        <v>1489</v>
      </c>
      <c r="E20" s="366">
        <v>7393213</v>
      </c>
      <c r="F20" s="369"/>
      <c r="G20" s="383"/>
      <c r="H20" s="384"/>
      <c r="I20" s="386"/>
      <c r="J20" s="400"/>
      <c r="K20" s="401"/>
      <c r="L20" s="403"/>
      <c r="M20" s="416"/>
      <c r="N20" s="417"/>
      <c r="O20" s="643"/>
      <c r="P20" s="417"/>
      <c r="Q20" s="417"/>
      <c r="R20" s="417"/>
      <c r="S20" s="603">
        <f>SUM(E20)</f>
        <v>7393213</v>
      </c>
      <c r="T20" s="608"/>
    </row>
    <row r="21" spans="1:20" x14ac:dyDescent="0.25">
      <c r="A21" s="373">
        <v>17</v>
      </c>
      <c r="B21" s="33" t="s">
        <v>1102</v>
      </c>
      <c r="C21" s="36" t="s">
        <v>941</v>
      </c>
      <c r="D21" s="359" t="s">
        <v>941</v>
      </c>
      <c r="E21" s="366">
        <v>27213870</v>
      </c>
      <c r="F21" s="369"/>
      <c r="G21" s="383"/>
      <c r="H21" s="384"/>
      <c r="I21" s="386"/>
      <c r="J21" s="400"/>
      <c r="K21" s="401"/>
      <c r="L21" s="403"/>
      <c r="M21" s="416"/>
      <c r="N21" s="417"/>
      <c r="O21" s="643"/>
      <c r="P21" s="417"/>
      <c r="Q21" s="417"/>
      <c r="R21" s="417"/>
      <c r="S21" s="603">
        <f>SUM(E21)</f>
        <v>27213870</v>
      </c>
      <c r="T21" s="608"/>
    </row>
    <row r="22" spans="1:20" x14ac:dyDescent="0.25">
      <c r="A22" s="532">
        <v>18</v>
      </c>
      <c r="B22" s="33" t="s">
        <v>1361</v>
      </c>
      <c r="C22" s="36" t="s">
        <v>1382</v>
      </c>
      <c r="D22" s="359" t="s">
        <v>1382</v>
      </c>
      <c r="E22" s="366">
        <v>1411764</v>
      </c>
      <c r="F22" s="369"/>
      <c r="G22" s="383"/>
      <c r="H22" s="384"/>
      <c r="I22" s="386"/>
      <c r="J22" s="400"/>
      <c r="K22" s="401"/>
      <c r="L22" s="403"/>
      <c r="M22" s="416"/>
      <c r="N22" s="417"/>
      <c r="O22" s="643"/>
      <c r="P22" s="417"/>
      <c r="Q22" s="417"/>
      <c r="R22" s="417"/>
      <c r="S22" s="603">
        <f>SUM(E22)</f>
        <v>1411764</v>
      </c>
      <c r="T22" s="608"/>
    </row>
    <row r="23" spans="1:20" x14ac:dyDescent="0.25">
      <c r="A23" s="373">
        <v>19</v>
      </c>
      <c r="B23" s="33" t="s">
        <v>1658</v>
      </c>
      <c r="C23" s="36" t="s">
        <v>833</v>
      </c>
      <c r="D23" s="359" t="s">
        <v>1659</v>
      </c>
      <c r="E23" s="366"/>
      <c r="F23" s="426">
        <v>10000000</v>
      </c>
      <c r="G23" s="383"/>
      <c r="H23" s="384"/>
      <c r="I23" s="386"/>
      <c r="J23" s="400"/>
      <c r="K23" s="401"/>
      <c r="L23" s="403"/>
      <c r="M23" s="416"/>
      <c r="N23" s="417"/>
      <c r="O23" s="643"/>
      <c r="P23" s="417"/>
      <c r="Q23" s="417"/>
      <c r="R23" s="417"/>
      <c r="S23" s="603">
        <f>F23*0.9281</f>
        <v>9281000</v>
      </c>
      <c r="T23" s="608"/>
    </row>
    <row r="24" spans="1:20" x14ac:dyDescent="0.25">
      <c r="A24" s="532">
        <v>20</v>
      </c>
      <c r="B24" s="33" t="s">
        <v>1705</v>
      </c>
      <c r="C24" s="36" t="s">
        <v>1707</v>
      </c>
      <c r="D24" s="359" t="s">
        <v>1706</v>
      </c>
      <c r="E24" s="366"/>
      <c r="F24" s="425">
        <v>21000000</v>
      </c>
      <c r="G24" s="383"/>
      <c r="H24" s="384"/>
      <c r="I24" s="386"/>
      <c r="J24" s="400"/>
      <c r="K24" s="401"/>
      <c r="L24" s="403"/>
      <c r="M24" s="416"/>
      <c r="N24" s="417"/>
      <c r="O24" s="643"/>
      <c r="P24" s="417"/>
      <c r="Q24" s="417"/>
      <c r="R24" s="417"/>
      <c r="S24" s="604">
        <v>5306700</v>
      </c>
      <c r="T24" s="608"/>
    </row>
    <row r="25" spans="1:20" x14ac:dyDescent="0.25">
      <c r="A25" s="373">
        <v>21</v>
      </c>
      <c r="B25" s="33" t="s">
        <v>1783</v>
      </c>
      <c r="C25" s="36" t="s">
        <v>1706</v>
      </c>
      <c r="D25" s="359" t="s">
        <v>1786</v>
      </c>
      <c r="E25" s="366"/>
      <c r="F25" s="425">
        <v>10500000</v>
      </c>
      <c r="G25" s="383"/>
      <c r="H25" s="384"/>
      <c r="I25" s="386"/>
      <c r="J25" s="400"/>
      <c r="K25" s="401"/>
      <c r="L25" s="403"/>
      <c r="M25" s="416"/>
      <c r="N25" s="417"/>
      <c r="O25" s="643"/>
      <c r="P25" s="417"/>
      <c r="Q25" s="417"/>
      <c r="R25" s="417"/>
      <c r="S25" s="604">
        <f>F25*0.2527</f>
        <v>2653350</v>
      </c>
      <c r="T25" s="608"/>
    </row>
    <row r="26" spans="1:20" x14ac:dyDescent="0.25">
      <c r="A26" s="373">
        <v>22</v>
      </c>
      <c r="B26" s="33" t="s">
        <v>1813</v>
      </c>
      <c r="C26" s="36" t="s">
        <v>1803</v>
      </c>
      <c r="D26" s="359" t="s">
        <v>1803</v>
      </c>
      <c r="E26" s="366">
        <v>8925880</v>
      </c>
      <c r="F26" s="425"/>
      <c r="G26" s="383"/>
      <c r="H26" s="384"/>
      <c r="I26" s="386"/>
      <c r="J26" s="400"/>
      <c r="K26" s="401"/>
      <c r="L26" s="403"/>
      <c r="M26" s="416"/>
      <c r="N26" s="417"/>
      <c r="O26" s="643"/>
      <c r="P26" s="417"/>
      <c r="Q26" s="417"/>
      <c r="R26" s="417"/>
      <c r="S26" s="604">
        <f>E26</f>
        <v>8925880</v>
      </c>
      <c r="T26" s="608"/>
    </row>
    <row r="27" spans="1:20" x14ac:dyDescent="0.25">
      <c r="A27" s="373">
        <v>23</v>
      </c>
      <c r="B27" s="33" t="s">
        <v>1824</v>
      </c>
      <c r="C27" s="36" t="s">
        <v>1818</v>
      </c>
      <c r="D27" s="359" t="s">
        <v>1825</v>
      </c>
      <c r="E27" s="366"/>
      <c r="F27" s="425">
        <v>23000000</v>
      </c>
      <c r="G27" s="383" t="s">
        <v>1212</v>
      </c>
      <c r="H27" s="388" t="s">
        <v>1449</v>
      </c>
      <c r="I27" s="423">
        <v>5000000</v>
      </c>
      <c r="J27" s="400"/>
      <c r="K27" s="401"/>
      <c r="L27" s="403"/>
      <c r="M27" s="416"/>
      <c r="N27" s="417"/>
      <c r="O27" s="643"/>
      <c r="P27" s="417"/>
      <c r="Q27" s="417"/>
      <c r="R27" s="417"/>
      <c r="S27" s="604">
        <f>SUM(F27*0.2527+I27*0.9281)</f>
        <v>10452600</v>
      </c>
      <c r="T27" s="608"/>
    </row>
    <row r="28" spans="1:20" x14ac:dyDescent="0.25">
      <c r="A28" s="373">
        <v>24</v>
      </c>
      <c r="B28" s="33" t="s">
        <v>1914</v>
      </c>
      <c r="C28" s="36" t="s">
        <v>1915</v>
      </c>
      <c r="D28" s="359" t="s">
        <v>1927</v>
      </c>
      <c r="E28" s="366">
        <v>1536818</v>
      </c>
      <c r="F28" s="426">
        <v>6400000</v>
      </c>
      <c r="G28" s="383"/>
      <c r="H28" s="384"/>
      <c r="I28" s="386"/>
      <c r="J28" s="400"/>
      <c r="K28" s="401"/>
      <c r="L28" s="403"/>
      <c r="M28" s="416"/>
      <c r="N28" s="417"/>
      <c r="O28" s="643"/>
      <c r="P28" s="417"/>
      <c r="Q28" s="417"/>
      <c r="R28" s="417"/>
      <c r="S28" s="604">
        <f>SUM(E28+F28*0.9281)</f>
        <v>7476658</v>
      </c>
      <c r="T28" s="608"/>
    </row>
    <row r="29" spans="1:20" x14ac:dyDescent="0.25">
      <c r="A29" s="373">
        <v>25</v>
      </c>
      <c r="B29" s="33" t="s">
        <v>1926</v>
      </c>
      <c r="C29" s="36" t="s">
        <v>1877</v>
      </c>
      <c r="D29" s="359" t="s">
        <v>1877</v>
      </c>
      <c r="E29" s="366">
        <v>3128104</v>
      </c>
      <c r="F29" s="425"/>
      <c r="G29" s="383" t="s">
        <v>1158</v>
      </c>
      <c r="H29" s="388" t="s">
        <v>1449</v>
      </c>
      <c r="I29" s="428">
        <v>10000000</v>
      </c>
      <c r="J29" s="400"/>
      <c r="K29" s="401"/>
      <c r="L29" s="403"/>
      <c r="M29" s="416"/>
      <c r="N29" s="417"/>
      <c r="O29" s="643"/>
      <c r="P29" s="417"/>
      <c r="Q29" s="417"/>
      <c r="R29" s="417"/>
      <c r="S29" s="604">
        <f>SUM(E29+I29*0.2527)</f>
        <v>5655104</v>
      </c>
      <c r="T29" s="608"/>
    </row>
    <row r="30" spans="1:20" x14ac:dyDescent="0.25">
      <c r="A30" s="373">
        <v>26</v>
      </c>
      <c r="B30" s="33" t="s">
        <v>1948</v>
      </c>
      <c r="C30" s="36" t="s">
        <v>1960</v>
      </c>
      <c r="D30" s="359" t="s">
        <v>1960</v>
      </c>
      <c r="E30" s="366">
        <v>227695</v>
      </c>
      <c r="F30" s="650"/>
      <c r="G30" s="383"/>
      <c r="H30" s="388"/>
      <c r="I30" s="428">
        <v>5000000</v>
      </c>
      <c r="J30" s="400"/>
      <c r="K30" s="401"/>
      <c r="L30" s="403"/>
      <c r="M30" s="416"/>
      <c r="N30" s="417"/>
      <c r="O30" s="643"/>
      <c r="P30" s="417"/>
      <c r="Q30" s="417"/>
      <c r="R30" s="417"/>
      <c r="S30" s="604">
        <f>SUM(E30+I30*0.2527)</f>
        <v>1491195</v>
      </c>
      <c r="T30" s="608"/>
    </row>
    <row r="31" spans="1:20" ht="17.25" customHeight="1" x14ac:dyDescent="0.25">
      <c r="A31" s="581">
        <v>27</v>
      </c>
      <c r="B31" s="360" t="s">
        <v>1482</v>
      </c>
      <c r="C31" s="361" t="s">
        <v>1483</v>
      </c>
      <c r="D31" s="362" t="s">
        <v>1484</v>
      </c>
      <c r="E31" s="366">
        <v>438492</v>
      </c>
      <c r="F31" s="370"/>
      <c r="G31" s="383" t="s">
        <v>1485</v>
      </c>
      <c r="H31" s="384" t="s">
        <v>1424</v>
      </c>
      <c r="I31" s="385">
        <v>2418984</v>
      </c>
      <c r="J31" s="400"/>
      <c r="K31" s="401"/>
      <c r="L31" s="403"/>
      <c r="M31" s="416"/>
      <c r="N31" s="417"/>
      <c r="O31" s="643"/>
      <c r="P31" s="417"/>
      <c r="Q31" s="417"/>
      <c r="R31" s="417"/>
      <c r="S31" s="603">
        <f>SUM(E31+I31)</f>
        <v>2857476</v>
      </c>
      <c r="T31" s="608"/>
    </row>
    <row r="32" spans="1:20" x14ac:dyDescent="0.25">
      <c r="A32" s="374">
        <v>28</v>
      </c>
      <c r="B32" s="360" t="s">
        <v>1470</v>
      </c>
      <c r="C32" s="361" t="s">
        <v>1471</v>
      </c>
      <c r="D32" s="580"/>
      <c r="E32" s="366"/>
      <c r="F32" s="369"/>
      <c r="G32" s="383"/>
      <c r="H32" s="384"/>
      <c r="I32" s="386"/>
      <c r="J32" s="400"/>
      <c r="K32" s="401"/>
      <c r="L32" s="403"/>
      <c r="M32" s="416"/>
      <c r="N32" s="417"/>
      <c r="O32" s="643"/>
      <c r="P32" s="417"/>
      <c r="Q32" s="417"/>
      <c r="R32" s="417"/>
      <c r="S32" s="605"/>
      <c r="T32" s="608"/>
    </row>
    <row r="33" spans="1:21" x14ac:dyDescent="0.25">
      <c r="A33" s="581">
        <v>29</v>
      </c>
      <c r="B33" s="360" t="s">
        <v>1436</v>
      </c>
      <c r="C33" s="361" t="s">
        <v>1431</v>
      </c>
      <c r="D33" s="362" t="s">
        <v>1432</v>
      </c>
      <c r="E33" s="366">
        <v>857000</v>
      </c>
      <c r="F33" s="369"/>
      <c r="G33" s="383" t="s">
        <v>1433</v>
      </c>
      <c r="H33" s="384" t="s">
        <v>1424</v>
      </c>
      <c r="I33" s="385">
        <v>458000</v>
      </c>
      <c r="J33" s="400" t="s">
        <v>1434</v>
      </c>
      <c r="K33" s="401" t="s">
        <v>1423</v>
      </c>
      <c r="L33" s="402">
        <v>478288</v>
      </c>
      <c r="M33" s="416">
        <v>0</v>
      </c>
      <c r="N33" s="417">
        <v>0</v>
      </c>
      <c r="O33" s="643">
        <v>0</v>
      </c>
      <c r="P33" s="417"/>
      <c r="Q33" s="417"/>
      <c r="R33" s="417"/>
      <c r="S33" s="603">
        <f>SUM(E33+I33+L33+O33)</f>
        <v>1793288</v>
      </c>
      <c r="T33" s="608"/>
    </row>
    <row r="34" spans="1:21" x14ac:dyDescent="0.25">
      <c r="A34" s="374">
        <v>30</v>
      </c>
      <c r="B34" s="360" t="s">
        <v>1463</v>
      </c>
      <c r="C34" s="361" t="s">
        <v>1464</v>
      </c>
      <c r="D34" s="580"/>
      <c r="E34" s="366"/>
      <c r="F34" s="370"/>
      <c r="G34" s="383"/>
      <c r="H34" s="384"/>
      <c r="I34" s="385"/>
      <c r="J34" s="400"/>
      <c r="K34" s="401"/>
      <c r="L34" s="403"/>
      <c r="M34" s="416"/>
      <c r="N34" s="417"/>
      <c r="O34" s="643"/>
      <c r="P34" s="417"/>
      <c r="Q34" s="417"/>
      <c r="R34" s="417"/>
      <c r="S34" s="605"/>
      <c r="T34" s="608"/>
    </row>
    <row r="35" spans="1:21" x14ac:dyDescent="0.25">
      <c r="A35" s="581">
        <v>31</v>
      </c>
      <c r="B35" s="360" t="s">
        <v>1478</v>
      </c>
      <c r="C35" s="361" t="s">
        <v>1479</v>
      </c>
      <c r="D35" s="580"/>
      <c r="E35" s="366"/>
      <c r="F35" s="370"/>
      <c r="G35" s="383"/>
      <c r="H35" s="384"/>
      <c r="I35" s="386"/>
      <c r="J35" s="400"/>
      <c r="K35" s="401"/>
      <c r="L35" s="403"/>
      <c r="M35" s="416"/>
      <c r="N35" s="417"/>
      <c r="O35" s="643"/>
      <c r="P35" s="417"/>
      <c r="Q35" s="417"/>
      <c r="R35" s="417"/>
      <c r="S35" s="605"/>
      <c r="T35" s="608"/>
    </row>
    <row r="36" spans="1:21" x14ac:dyDescent="0.25">
      <c r="A36" s="374">
        <v>32</v>
      </c>
      <c r="B36" s="360" t="s">
        <v>1455</v>
      </c>
      <c r="C36" s="361" t="s">
        <v>1456</v>
      </c>
      <c r="D36" s="362"/>
      <c r="E36" s="367"/>
      <c r="F36" s="370"/>
      <c r="G36" s="387"/>
      <c r="H36" s="388"/>
      <c r="I36" s="389"/>
      <c r="J36" s="404"/>
      <c r="K36" s="405"/>
      <c r="L36" s="406"/>
      <c r="M36" s="418"/>
      <c r="N36" s="419"/>
      <c r="O36" s="645"/>
      <c r="P36" s="419"/>
      <c r="Q36" s="419"/>
      <c r="R36" s="419"/>
      <c r="S36" s="603">
        <f>SUM(E36+I36+L36+O36)</f>
        <v>0</v>
      </c>
      <c r="T36" s="608"/>
    </row>
    <row r="37" spans="1:21" x14ac:dyDescent="0.25">
      <c r="A37" s="581">
        <v>33</v>
      </c>
      <c r="B37" s="360" t="s">
        <v>1457</v>
      </c>
      <c r="C37" s="361" t="s">
        <v>1456</v>
      </c>
      <c r="D37" s="362"/>
      <c r="E37" s="367"/>
      <c r="F37" s="370"/>
      <c r="G37" s="387"/>
      <c r="H37" s="388"/>
      <c r="I37" s="390"/>
      <c r="J37" s="404"/>
      <c r="K37" s="405"/>
      <c r="L37" s="406"/>
      <c r="M37" s="418"/>
      <c r="N37" s="419"/>
      <c r="O37" s="645"/>
      <c r="P37" s="419"/>
      <c r="Q37" s="419"/>
      <c r="R37" s="419"/>
      <c r="S37" s="605"/>
      <c r="T37" s="608"/>
    </row>
    <row r="38" spans="1:21" ht="15.75" thickBot="1" x14ac:dyDescent="0.3">
      <c r="A38" s="374">
        <v>34</v>
      </c>
      <c r="B38" s="375" t="s">
        <v>1465</v>
      </c>
      <c r="C38" s="372" t="s">
        <v>1466</v>
      </c>
      <c r="D38" s="376" t="s">
        <v>1467</v>
      </c>
      <c r="E38" s="377">
        <v>5912000</v>
      </c>
      <c r="F38" s="371"/>
      <c r="G38" s="391"/>
      <c r="H38" s="392"/>
      <c r="I38" s="393"/>
      <c r="J38" s="407"/>
      <c r="K38" s="408"/>
      <c r="L38" s="409"/>
      <c r="M38" s="420"/>
      <c r="N38" s="421"/>
      <c r="O38" s="646"/>
      <c r="P38" s="419"/>
      <c r="Q38" s="419"/>
      <c r="R38" s="419"/>
      <c r="S38" s="606">
        <f>SUM(E38)</f>
        <v>5912000</v>
      </c>
      <c r="T38" s="609"/>
    </row>
    <row r="39" spans="1:21" ht="15.75" thickBot="1" x14ac:dyDescent="0.3"/>
    <row r="40" spans="1:21" ht="32.25" thickBot="1" x14ac:dyDescent="0.3">
      <c r="A40" s="1191" t="s">
        <v>1490</v>
      </c>
      <c r="B40" s="1192"/>
      <c r="C40" s="1192"/>
      <c r="D40" s="1192"/>
      <c r="E40" s="1192"/>
      <c r="F40" s="1192"/>
      <c r="G40" s="1192"/>
      <c r="H40" s="1192"/>
      <c r="I40" s="1192"/>
      <c r="J40" s="1192"/>
      <c r="K40" s="1192"/>
      <c r="L40" s="1192"/>
      <c r="M40" s="1192"/>
      <c r="N40" s="1192"/>
      <c r="O40" s="1192"/>
      <c r="P40" s="639"/>
      <c r="Q40" s="639"/>
      <c r="R40" s="639"/>
      <c r="S40" s="422">
        <f>SUM(S5:S38)</f>
        <v>228264271.604</v>
      </c>
      <c r="T40" s="607">
        <f>SUM(T5:T38)</f>
        <v>0</v>
      </c>
      <c r="U40" s="610" t="s">
        <v>1387</v>
      </c>
    </row>
    <row r="42" spans="1:21" ht="18.75" x14ac:dyDescent="0.3">
      <c r="A42" s="615"/>
    </row>
    <row r="43" spans="1:21" ht="15.75" x14ac:dyDescent="0.25">
      <c r="A43" s="31"/>
      <c r="B43" s="1188"/>
      <c r="C43" s="1188"/>
      <c r="D43" s="1188"/>
      <c r="E43" s="1188"/>
      <c r="F43" s="1188"/>
    </row>
    <row r="44" spans="1:21" ht="15.75" x14ac:dyDescent="0.25">
      <c r="A44" s="31"/>
      <c r="B44" s="1188"/>
      <c r="C44" s="1188"/>
      <c r="D44" s="1188"/>
      <c r="E44" s="1188"/>
      <c r="F44" s="611"/>
    </row>
    <row r="45" spans="1:21" ht="15.75" x14ac:dyDescent="0.25">
      <c r="A45" s="31"/>
      <c r="B45" s="612"/>
      <c r="C45" s="613"/>
      <c r="D45" s="614"/>
      <c r="E45" s="611"/>
      <c r="F45" s="611"/>
    </row>
    <row r="46" spans="1:21" ht="15.75" x14ac:dyDescent="0.25">
      <c r="A46" s="31"/>
      <c r="B46" s="612"/>
      <c r="C46" s="614"/>
      <c r="D46" s="614"/>
      <c r="E46" s="611"/>
      <c r="F46" s="611"/>
    </row>
  </sheetData>
  <mergeCells count="17">
    <mergeCell ref="P3:R3"/>
    <mergeCell ref="T2:T4"/>
    <mergeCell ref="B43:F43"/>
    <mergeCell ref="B44:E44"/>
    <mergeCell ref="A1:S1"/>
    <mergeCell ref="A40:O40"/>
    <mergeCell ref="M3:O3"/>
    <mergeCell ref="S2:S4"/>
    <mergeCell ref="A2:A4"/>
    <mergeCell ref="B2:B4"/>
    <mergeCell ref="C2:C4"/>
    <mergeCell ref="D2:D4"/>
    <mergeCell ref="F3:F4"/>
    <mergeCell ref="E2:F2"/>
    <mergeCell ref="G3:I3"/>
    <mergeCell ref="J3:L3"/>
    <mergeCell ref="G2:R2"/>
  </mergeCells>
  <pageMargins left="0.25" right="0.25" top="0.75" bottom="0.75" header="0.3" footer="0.3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69"/>
  <sheetViews>
    <sheetView rightToLeft="1" tabSelected="1" topLeftCell="C1" zoomScale="90" zoomScaleNormal="90" workbookViewId="0">
      <pane ySplit="3" topLeftCell="A41" activePane="bottomLeft" state="frozen"/>
      <selection pane="bottomLeft" activeCell="I55" sqref="I55"/>
    </sheetView>
  </sheetViews>
  <sheetFormatPr defaultRowHeight="18.75" x14ac:dyDescent="0.25"/>
  <cols>
    <col min="1" max="1" width="4.5703125" customWidth="1"/>
    <col min="2" max="2" width="35.7109375" bestFit="1" customWidth="1"/>
    <col min="3" max="3" width="15.5703125" style="197" bestFit="1" customWidth="1"/>
    <col min="4" max="4" width="25.140625" style="199" bestFit="1" customWidth="1"/>
    <col min="5" max="5" width="10.7109375" style="3" customWidth="1"/>
    <col min="6" max="6" width="9.7109375" style="3" customWidth="1"/>
    <col min="7" max="7" width="30" customWidth="1"/>
    <col min="8" max="8" width="27" style="2" customWidth="1"/>
    <col min="9" max="9" width="23.5703125" style="2" customWidth="1"/>
    <col min="10" max="10" width="5.85546875" style="732" customWidth="1"/>
    <col min="11" max="11" width="14.5703125" style="732" customWidth="1"/>
    <col min="12" max="12" width="26.7109375" style="2" customWidth="1"/>
    <col min="13" max="13" width="20.7109375" customWidth="1"/>
    <col min="14" max="14" width="7.85546875" bestFit="1" customWidth="1"/>
    <col min="15" max="15" width="15.5703125" style="2" customWidth="1"/>
    <col min="16" max="16" width="19.28515625" style="2" customWidth="1"/>
    <col min="17" max="17" width="35.42578125" style="2" bestFit="1" customWidth="1"/>
    <col min="18" max="18" width="7.5703125" style="522" customWidth="1"/>
  </cols>
  <sheetData>
    <row r="1" spans="1:18" ht="29.25" thickBot="1" x14ac:dyDescent="0.5">
      <c r="A1" s="1245" t="s">
        <v>2411</v>
      </c>
      <c r="B1" s="1245"/>
      <c r="C1" s="1245"/>
      <c r="D1" s="1245"/>
      <c r="E1" s="1245"/>
      <c r="F1" s="1245"/>
      <c r="G1" s="1245"/>
      <c r="H1" s="1245"/>
      <c r="I1" s="1245"/>
      <c r="J1" s="1245"/>
      <c r="K1" s="1245"/>
      <c r="L1" s="1245"/>
      <c r="M1" s="1245"/>
      <c r="N1" s="1245"/>
      <c r="O1" s="1245"/>
      <c r="P1" s="1245"/>
      <c r="Q1" s="1245"/>
      <c r="R1" s="521"/>
    </row>
    <row r="2" spans="1:18" ht="33.75" customHeight="1" x14ac:dyDescent="0.25">
      <c r="A2" s="1248" t="s">
        <v>277</v>
      </c>
      <c r="B2" s="1250" t="s">
        <v>0</v>
      </c>
      <c r="C2" s="1252" t="s">
        <v>760</v>
      </c>
      <c r="D2" s="1260" t="s">
        <v>786</v>
      </c>
      <c r="E2" s="1252" t="s">
        <v>617</v>
      </c>
      <c r="F2" s="1252" t="s">
        <v>13</v>
      </c>
      <c r="G2" s="1254" t="s">
        <v>615</v>
      </c>
      <c r="H2" s="1256" t="s">
        <v>616</v>
      </c>
      <c r="I2" s="245" t="s">
        <v>630</v>
      </c>
      <c r="J2" s="1258" t="s">
        <v>943</v>
      </c>
      <c r="K2" s="1304" t="s">
        <v>2141</v>
      </c>
      <c r="L2" s="1246" t="s">
        <v>636</v>
      </c>
      <c r="M2" s="652" t="s">
        <v>631</v>
      </c>
      <c r="N2" s="1254" t="s">
        <v>618</v>
      </c>
      <c r="O2" s="1254"/>
      <c r="P2" s="1254"/>
      <c r="Q2" s="1254"/>
      <c r="R2" s="1266" t="s">
        <v>1777</v>
      </c>
    </row>
    <row r="3" spans="1:18" ht="40.5" customHeight="1" thickBot="1" x14ac:dyDescent="0.3">
      <c r="A3" s="1249"/>
      <c r="B3" s="1251"/>
      <c r="C3" s="1253"/>
      <c r="D3" s="1261"/>
      <c r="E3" s="1253"/>
      <c r="F3" s="1253"/>
      <c r="G3" s="1255"/>
      <c r="H3" s="1257"/>
      <c r="I3" s="875" t="s">
        <v>629</v>
      </c>
      <c r="J3" s="1259"/>
      <c r="K3" s="1305"/>
      <c r="L3" s="1247"/>
      <c r="M3" s="552" t="s">
        <v>26</v>
      </c>
      <c r="N3" s="552" t="s">
        <v>628</v>
      </c>
      <c r="O3" s="553" t="s">
        <v>632</v>
      </c>
      <c r="P3" s="552" t="s">
        <v>633</v>
      </c>
      <c r="Q3" s="552" t="s">
        <v>634</v>
      </c>
      <c r="R3" s="1267"/>
    </row>
    <row r="4" spans="1:18" ht="30" customHeight="1" thickBot="1" x14ac:dyDescent="0.45">
      <c r="A4" s="1084">
        <v>1</v>
      </c>
      <c r="B4" s="1026" t="s">
        <v>1</v>
      </c>
      <c r="C4" s="878" t="s">
        <v>761</v>
      </c>
      <c r="D4" s="878" t="s">
        <v>785</v>
      </c>
      <c r="E4" s="879">
        <f>'وارده و صادره جدید ----'!C65</f>
        <v>2262</v>
      </c>
      <c r="F4" s="879">
        <f>'وارده و صادره جدید ----'!E65</f>
        <v>3850</v>
      </c>
      <c r="G4" s="1041">
        <f>'وارده و صادره جدید ----'!H65</f>
        <v>6379547263.6900005</v>
      </c>
      <c r="H4" s="1033">
        <v>143164413.96000001</v>
      </c>
      <c r="I4" s="1042"/>
      <c r="J4" s="880"/>
      <c r="K4" s="1089"/>
      <c r="L4" s="1047">
        <f>SUM(H4-I4)</f>
        <v>143164413.96000001</v>
      </c>
      <c r="M4" s="505">
        <v>200000000</v>
      </c>
      <c r="N4" s="881" t="s">
        <v>628</v>
      </c>
      <c r="O4" s="882"/>
      <c r="P4" s="883"/>
      <c r="Q4" s="1049"/>
      <c r="R4" s="1103"/>
    </row>
    <row r="5" spans="1:18" s="874" customFormat="1" ht="6" customHeight="1" thickBot="1" x14ac:dyDescent="0.45">
      <c r="A5" s="1031"/>
      <c r="B5" s="1027"/>
      <c r="C5" s="884"/>
      <c r="D5" s="884"/>
      <c r="E5" s="885"/>
      <c r="F5" s="885"/>
      <c r="G5" s="1034"/>
      <c r="H5" s="1034"/>
      <c r="I5" s="1034"/>
      <c r="J5" s="887"/>
      <c r="K5" s="1090"/>
      <c r="L5" s="1034"/>
      <c r="M5" s="888"/>
      <c r="N5" s="889"/>
      <c r="O5" s="886"/>
      <c r="P5" s="889"/>
      <c r="Q5" s="1050"/>
      <c r="R5" s="978"/>
    </row>
    <row r="6" spans="1:18" ht="27.75" customHeight="1" thickBot="1" x14ac:dyDescent="0.3">
      <c r="A6" s="1084">
        <v>2</v>
      </c>
      <c r="B6" s="1026" t="s">
        <v>2</v>
      </c>
      <c r="C6" s="878" t="s">
        <v>762</v>
      </c>
      <c r="D6" s="878" t="s">
        <v>787</v>
      </c>
      <c r="E6" s="879">
        <f>'وارده و صادره جدید ----'!C67</f>
        <v>3401</v>
      </c>
      <c r="F6" s="879">
        <f>'وارده و صادره جدید ----'!E67</f>
        <v>7282</v>
      </c>
      <c r="G6" s="1041">
        <f>'وارده و صادره جدید ----'!H67</f>
        <v>7368575800.5</v>
      </c>
      <c r="H6" s="1033">
        <v>74506287.879999995</v>
      </c>
      <c r="I6" s="1042">
        <v>9688987.2200000007</v>
      </c>
      <c r="J6" s="880" t="s">
        <v>2372</v>
      </c>
      <c r="K6" s="1089"/>
      <c r="L6" s="1047">
        <f>SUM(H6-I6)</f>
        <v>64817300.659999996</v>
      </c>
      <c r="M6" s="504">
        <v>50000000</v>
      </c>
      <c r="N6" s="881" t="s">
        <v>628</v>
      </c>
      <c r="O6" s="883">
        <v>90000</v>
      </c>
      <c r="P6" s="883">
        <v>10534586</v>
      </c>
      <c r="Q6" s="1051">
        <v>8300000</v>
      </c>
      <c r="R6" s="1103">
        <v>0.35</v>
      </c>
    </row>
    <row r="7" spans="1:18" s="874" customFormat="1" ht="5.25" customHeight="1" thickBot="1" x14ac:dyDescent="0.45">
      <c r="A7" s="1031"/>
      <c r="B7" s="1027"/>
      <c r="C7" s="884"/>
      <c r="D7" s="884"/>
      <c r="E7" s="885"/>
      <c r="F7" s="885"/>
      <c r="G7" s="1034"/>
      <c r="H7" s="1034"/>
      <c r="I7" s="1034"/>
      <c r="J7" s="887"/>
      <c r="K7" s="1090"/>
      <c r="L7" s="1034"/>
      <c r="M7" s="888"/>
      <c r="N7" s="889"/>
      <c r="O7" s="889"/>
      <c r="P7" s="889"/>
      <c r="Q7" s="1052"/>
      <c r="R7" s="978"/>
    </row>
    <row r="8" spans="1:18" ht="30" customHeight="1" thickBot="1" x14ac:dyDescent="0.45">
      <c r="A8" s="1084">
        <v>3</v>
      </c>
      <c r="B8" s="1026" t="s">
        <v>3</v>
      </c>
      <c r="C8" s="878" t="s">
        <v>765</v>
      </c>
      <c r="D8" s="878" t="s">
        <v>788</v>
      </c>
      <c r="E8" s="879">
        <f>'وارده و صادره جدید ----'!C66</f>
        <v>1747</v>
      </c>
      <c r="F8" s="879">
        <f>'وارده و صادره جدید ----'!E66</f>
        <v>5809</v>
      </c>
      <c r="G8" s="1041">
        <f>'وارده و صادره جدید ----'!H66</f>
        <v>3326567281.9299998</v>
      </c>
      <c r="H8" s="1033">
        <v>20061208.079999998</v>
      </c>
      <c r="I8" s="1042"/>
      <c r="J8" s="880"/>
      <c r="K8" s="1089"/>
      <c r="L8" s="1047">
        <f>SUM(H8-I8)</f>
        <v>20061208.079999998</v>
      </c>
      <c r="M8" s="505">
        <v>30000000</v>
      </c>
      <c r="N8" s="881" t="s">
        <v>628</v>
      </c>
      <c r="O8" s="883">
        <v>60000</v>
      </c>
      <c r="P8" s="883">
        <v>2765739</v>
      </c>
      <c r="Q8" s="1049"/>
      <c r="R8" s="1103">
        <v>0.09</v>
      </c>
    </row>
    <row r="9" spans="1:18" s="874" customFormat="1" ht="6" customHeight="1" thickBot="1" x14ac:dyDescent="0.45">
      <c r="A9" s="1031"/>
      <c r="B9" s="1027"/>
      <c r="C9" s="884"/>
      <c r="D9" s="884"/>
      <c r="E9" s="885"/>
      <c r="F9" s="885"/>
      <c r="G9" s="1034"/>
      <c r="H9" s="1034"/>
      <c r="I9" s="1034"/>
      <c r="J9" s="887"/>
      <c r="K9" s="1090"/>
      <c r="L9" s="1034"/>
      <c r="M9" s="888"/>
      <c r="N9" s="889"/>
      <c r="O9" s="889"/>
      <c r="P9" s="889"/>
      <c r="Q9" s="1050"/>
      <c r="R9" s="978"/>
    </row>
    <row r="10" spans="1:18" ht="24" customHeight="1" thickBot="1" x14ac:dyDescent="0.45">
      <c r="A10" s="1084">
        <v>4</v>
      </c>
      <c r="B10" s="1026" t="s">
        <v>116</v>
      </c>
      <c r="C10" s="890" t="s">
        <v>766</v>
      </c>
      <c r="D10" s="891"/>
      <c r="E10" s="879">
        <f>'وارده و صادره جدید ----'!C70</f>
        <v>370</v>
      </c>
      <c r="F10" s="879">
        <f>'وارده و صادره جدید ----'!E70</f>
        <v>2233</v>
      </c>
      <c r="G10" s="1041">
        <f>'وارده و صادره جدید ----'!H70</f>
        <v>1131855812.3499999</v>
      </c>
      <c r="H10" s="1033">
        <v>10533682.24</v>
      </c>
      <c r="I10" s="1042"/>
      <c r="J10" s="880"/>
      <c r="K10" s="1089"/>
      <c r="L10" s="1047">
        <f>SUM(H10-I10)</f>
        <v>10533682.24</v>
      </c>
      <c r="M10" s="505">
        <v>30000000</v>
      </c>
      <c r="N10" s="881" t="s">
        <v>628</v>
      </c>
      <c r="O10" s="883">
        <v>63000</v>
      </c>
      <c r="P10" s="883">
        <v>8194842</v>
      </c>
      <c r="Q10" s="1049"/>
      <c r="R10" s="1103">
        <v>0.2</v>
      </c>
    </row>
    <row r="11" spans="1:18" s="874" customFormat="1" ht="6.75" customHeight="1" thickBot="1" x14ac:dyDescent="0.45">
      <c r="A11" s="1031"/>
      <c r="B11" s="1027"/>
      <c r="C11" s="884"/>
      <c r="D11" s="884"/>
      <c r="E11" s="885"/>
      <c r="F11" s="885"/>
      <c r="G11" s="1034"/>
      <c r="H11" s="1034"/>
      <c r="I11" s="1034"/>
      <c r="J11" s="887"/>
      <c r="K11" s="1090"/>
      <c r="L11" s="1034"/>
      <c r="M11" s="888"/>
      <c r="N11" s="889"/>
      <c r="O11" s="889"/>
      <c r="P11" s="889"/>
      <c r="Q11" s="1050"/>
      <c r="R11" s="978"/>
    </row>
    <row r="12" spans="1:18" ht="26.25" customHeight="1" x14ac:dyDescent="0.4">
      <c r="A12" s="1227">
        <v>5</v>
      </c>
      <c r="B12" s="1241" t="s">
        <v>263</v>
      </c>
      <c r="C12" s="1262" t="s">
        <v>775</v>
      </c>
      <c r="D12" s="1280" t="s">
        <v>791</v>
      </c>
      <c r="E12" s="1278">
        <f>'وارده و صادره جدید ----'!C74</f>
        <v>2099</v>
      </c>
      <c r="F12" s="1278">
        <f>'وارده و صادره جدید ----'!E74</f>
        <v>7392</v>
      </c>
      <c r="G12" s="1274">
        <f>'وارده و صادره جدید ----'!H74</f>
        <v>4334301059.0100002</v>
      </c>
      <c r="H12" s="1286">
        <v>98174605.579999998</v>
      </c>
      <c r="I12" s="1288">
        <v>3468183.46</v>
      </c>
      <c r="J12" s="1282" t="s">
        <v>2374</v>
      </c>
      <c r="K12" s="1264"/>
      <c r="L12" s="1284">
        <f>SUM(H12-I12)</f>
        <v>94706422.120000005</v>
      </c>
      <c r="M12" s="1276">
        <v>50000000</v>
      </c>
      <c r="N12" s="1243" t="s">
        <v>628</v>
      </c>
      <c r="O12" s="1270">
        <v>472020</v>
      </c>
      <c r="P12" s="1270"/>
      <c r="Q12" s="1053">
        <v>40000000</v>
      </c>
      <c r="R12" s="1268">
        <v>0.36</v>
      </c>
    </row>
    <row r="13" spans="1:18" ht="27" customHeight="1" thickBot="1" x14ac:dyDescent="0.45">
      <c r="A13" s="1228"/>
      <c r="B13" s="1242"/>
      <c r="C13" s="1263"/>
      <c r="D13" s="1281"/>
      <c r="E13" s="1279"/>
      <c r="F13" s="1279"/>
      <c r="G13" s="1275"/>
      <c r="H13" s="1287"/>
      <c r="I13" s="1289"/>
      <c r="J13" s="1283"/>
      <c r="K13" s="1265"/>
      <c r="L13" s="1285"/>
      <c r="M13" s="1277"/>
      <c r="N13" s="1244"/>
      <c r="O13" s="1271"/>
      <c r="P13" s="1271"/>
      <c r="Q13" s="1054">
        <v>10000000</v>
      </c>
      <c r="R13" s="1269"/>
    </row>
    <row r="14" spans="1:18" s="876" customFormat="1" ht="6" customHeight="1" thickBot="1" x14ac:dyDescent="0.45">
      <c r="A14" s="1032"/>
      <c r="B14" s="1028"/>
      <c r="C14" s="892"/>
      <c r="D14" s="892"/>
      <c r="E14" s="893"/>
      <c r="F14" s="893"/>
      <c r="G14" s="1035"/>
      <c r="H14" s="1035"/>
      <c r="I14" s="1035"/>
      <c r="J14" s="894"/>
      <c r="K14" s="1091"/>
      <c r="L14" s="1035"/>
      <c r="M14" s="895"/>
      <c r="N14" s="896"/>
      <c r="O14" s="896"/>
      <c r="P14" s="896"/>
      <c r="Q14" s="1055"/>
      <c r="R14" s="1104"/>
    </row>
    <row r="15" spans="1:18" ht="27.75" customHeight="1" thickBot="1" x14ac:dyDescent="0.45">
      <c r="A15" s="1084">
        <v>6</v>
      </c>
      <c r="B15" s="1026" t="s">
        <v>182</v>
      </c>
      <c r="C15" s="878" t="s">
        <v>767</v>
      </c>
      <c r="D15" s="1015" t="s">
        <v>796</v>
      </c>
      <c r="E15" s="879">
        <f>'وارده و صادره جدید ----'!C72</f>
        <v>154</v>
      </c>
      <c r="F15" s="879">
        <f>'وارده و صادره جدید ----'!E72</f>
        <v>1659</v>
      </c>
      <c r="G15" s="1041">
        <f>'وارده و صادره جدید ----'!H72</f>
        <v>1399351911.5799999</v>
      </c>
      <c r="H15" s="1033">
        <v>11839153.82</v>
      </c>
      <c r="I15" s="1042">
        <v>40042.36</v>
      </c>
      <c r="J15" s="898" t="s">
        <v>2374</v>
      </c>
      <c r="K15" s="1092"/>
      <c r="L15" s="1047">
        <f>SUM(H15-I15)</f>
        <v>11799111.460000001</v>
      </c>
      <c r="M15" s="505">
        <v>30000000</v>
      </c>
      <c r="N15" s="881" t="s">
        <v>628</v>
      </c>
      <c r="O15" s="883">
        <v>106500</v>
      </c>
      <c r="P15" s="883"/>
      <c r="Q15" s="1056">
        <v>10000000</v>
      </c>
      <c r="R15" s="1103">
        <v>0.21</v>
      </c>
    </row>
    <row r="16" spans="1:18" s="876" customFormat="1" ht="5.25" customHeight="1" thickBot="1" x14ac:dyDescent="0.45">
      <c r="A16" s="1032"/>
      <c r="B16" s="1028"/>
      <c r="C16" s="892"/>
      <c r="D16" s="892"/>
      <c r="E16" s="893"/>
      <c r="F16" s="893"/>
      <c r="G16" s="1035"/>
      <c r="H16" s="1035"/>
      <c r="I16" s="1035"/>
      <c r="J16" s="899"/>
      <c r="K16" s="1093"/>
      <c r="L16" s="1035"/>
      <c r="M16" s="895"/>
      <c r="N16" s="896"/>
      <c r="O16" s="896"/>
      <c r="P16" s="896"/>
      <c r="Q16" s="1055"/>
      <c r="R16" s="1104"/>
    </row>
    <row r="17" spans="1:18" ht="27" customHeight="1" thickBot="1" x14ac:dyDescent="0.45">
      <c r="A17" s="1084">
        <v>7</v>
      </c>
      <c r="B17" s="1026" t="s">
        <v>294</v>
      </c>
      <c r="C17" s="878" t="s">
        <v>770</v>
      </c>
      <c r="D17" s="878" t="s">
        <v>792</v>
      </c>
      <c r="E17" s="879">
        <f>'وارده و صادره جدید ----'!C75</f>
        <v>503</v>
      </c>
      <c r="F17" s="879">
        <f>'وارده و صادره جدید ----'!E75</f>
        <v>2187</v>
      </c>
      <c r="G17" s="1041">
        <f>'وارده و صادره جدید ----'!H75</f>
        <v>1213654714.46</v>
      </c>
      <c r="H17" s="1033">
        <v>49056995.57</v>
      </c>
      <c r="I17" s="1042">
        <v>2627176.87</v>
      </c>
      <c r="J17" s="880" t="s">
        <v>2372</v>
      </c>
      <c r="K17" s="1089"/>
      <c r="L17" s="1047">
        <f>SUM(H17-I17)</f>
        <v>46429818.700000003</v>
      </c>
      <c r="M17" s="505">
        <v>30000000</v>
      </c>
      <c r="N17" s="881" t="s">
        <v>628</v>
      </c>
      <c r="O17" s="883">
        <v>48000</v>
      </c>
      <c r="P17" s="883">
        <v>441000</v>
      </c>
      <c r="Q17" s="1057">
        <v>10000000</v>
      </c>
      <c r="R17" s="1105">
        <v>0.28999999999999998</v>
      </c>
    </row>
    <row r="18" spans="1:18" s="873" customFormat="1" ht="6" customHeight="1" thickBot="1" x14ac:dyDescent="0.45">
      <c r="A18" s="1085"/>
      <c r="B18" s="1029"/>
      <c r="C18" s="901"/>
      <c r="D18" s="901"/>
      <c r="E18" s="902"/>
      <c r="F18" s="902"/>
      <c r="G18" s="1036"/>
      <c r="H18" s="1036"/>
      <c r="I18" s="1036"/>
      <c r="J18" s="903"/>
      <c r="K18" s="1094"/>
      <c r="L18" s="1036"/>
      <c r="M18" s="904"/>
      <c r="N18" s="905"/>
      <c r="O18" s="905"/>
      <c r="P18" s="905"/>
      <c r="Q18" s="1058"/>
      <c r="R18" s="1106"/>
    </row>
    <row r="19" spans="1:18" ht="32.25" customHeight="1" thickBot="1" x14ac:dyDescent="0.3">
      <c r="A19" s="1084">
        <v>8</v>
      </c>
      <c r="B19" s="1026" t="s">
        <v>409</v>
      </c>
      <c r="C19" s="878" t="s">
        <v>778</v>
      </c>
      <c r="D19" s="878" t="s">
        <v>2288</v>
      </c>
      <c r="E19" s="879">
        <f>'وارده و صادره جدید ----'!C86</f>
        <v>175</v>
      </c>
      <c r="F19" s="879">
        <f>'وارده و صادره جدید ----'!E86</f>
        <v>1547</v>
      </c>
      <c r="G19" s="1041">
        <f>'وارده و صادره جدید ----'!H86</f>
        <v>644314078.27999997</v>
      </c>
      <c r="H19" s="1033">
        <v>31445884.350000001</v>
      </c>
      <c r="I19" s="1042">
        <v>4461189.09</v>
      </c>
      <c r="J19" s="880" t="s">
        <v>2374</v>
      </c>
      <c r="K19" s="1089"/>
      <c r="L19" s="1047">
        <f>SUM(H19-I19)</f>
        <v>26984695.260000002</v>
      </c>
      <c r="M19" s="505">
        <v>20000000</v>
      </c>
      <c r="N19" s="881" t="s">
        <v>628</v>
      </c>
      <c r="O19" s="883">
        <v>45000</v>
      </c>
      <c r="P19" s="883">
        <v>4358112</v>
      </c>
      <c r="Q19" s="1059">
        <v>641888</v>
      </c>
      <c r="R19" s="1103">
        <v>0.25</v>
      </c>
    </row>
    <row r="20" spans="1:18" s="873" customFormat="1" ht="3.75" customHeight="1" thickBot="1" x14ac:dyDescent="0.3">
      <c r="A20" s="1085"/>
      <c r="B20" s="1029"/>
      <c r="C20" s="901"/>
      <c r="D20" s="901"/>
      <c r="E20" s="902"/>
      <c r="F20" s="902"/>
      <c r="G20" s="1036"/>
      <c r="H20" s="1036"/>
      <c r="I20" s="1036"/>
      <c r="J20" s="903"/>
      <c r="K20" s="1094"/>
      <c r="L20" s="1036"/>
      <c r="M20" s="904"/>
      <c r="N20" s="905"/>
      <c r="O20" s="905"/>
      <c r="P20" s="905"/>
      <c r="Q20" s="1060"/>
      <c r="R20" s="1107"/>
    </row>
    <row r="21" spans="1:18" ht="27.75" customHeight="1" thickBot="1" x14ac:dyDescent="0.3">
      <c r="A21" s="1084">
        <v>9</v>
      </c>
      <c r="B21" s="1026" t="s">
        <v>443</v>
      </c>
      <c r="C21" s="878" t="s">
        <v>783</v>
      </c>
      <c r="D21" s="878"/>
      <c r="E21" s="879">
        <f>'وارده و صادره جدید ----'!C88</f>
        <v>817</v>
      </c>
      <c r="F21" s="879">
        <f>'وارده و صادره جدید ----'!E88</f>
        <v>2265</v>
      </c>
      <c r="G21" s="1041">
        <f>'وارده و صادره جدید ----'!H88</f>
        <v>1204454626.9100001</v>
      </c>
      <c r="H21" s="1033">
        <v>46686065.119999997</v>
      </c>
      <c r="I21" s="1042"/>
      <c r="J21" s="880"/>
      <c r="K21" s="1089"/>
      <c r="L21" s="1047">
        <f>SUM(H21-I21)</f>
        <v>46686065.119999997</v>
      </c>
      <c r="M21" s="505">
        <v>40000000</v>
      </c>
      <c r="N21" s="881" t="s">
        <v>628</v>
      </c>
      <c r="O21" s="883">
        <v>120000</v>
      </c>
      <c r="P21" s="883">
        <v>4007343</v>
      </c>
      <c r="Q21" s="1061">
        <v>20000000</v>
      </c>
      <c r="R21" s="1103">
        <v>0.22</v>
      </c>
    </row>
    <row r="22" spans="1:18" s="873" customFormat="1" ht="5.25" customHeight="1" thickBot="1" x14ac:dyDescent="0.3">
      <c r="A22" s="1086"/>
      <c r="B22" s="1030"/>
      <c r="C22" s="906"/>
      <c r="D22" s="906"/>
      <c r="E22" s="907"/>
      <c r="F22" s="907"/>
      <c r="G22" s="1037"/>
      <c r="H22" s="1037"/>
      <c r="I22" s="1037"/>
      <c r="J22" s="908"/>
      <c r="K22" s="1095"/>
      <c r="L22" s="1037"/>
      <c r="M22" s="909"/>
      <c r="N22" s="910"/>
      <c r="O22" s="910"/>
      <c r="P22" s="911"/>
      <c r="Q22" s="1062"/>
      <c r="R22" s="1108"/>
    </row>
    <row r="23" spans="1:18" ht="21" customHeight="1" x14ac:dyDescent="0.25">
      <c r="A23" s="1227">
        <v>10</v>
      </c>
      <c r="B23" s="1241" t="s">
        <v>698</v>
      </c>
      <c r="C23" s="1298" t="s">
        <v>781</v>
      </c>
      <c r="D23" s="1298"/>
      <c r="E23" s="1278">
        <f>'وارده و صادره جدید ----'!C91</f>
        <v>590</v>
      </c>
      <c r="F23" s="1278">
        <f>'وارده و صادره جدید ----'!E91</f>
        <v>1533</v>
      </c>
      <c r="G23" s="1274">
        <f>'وارده و صادره جدید ----'!H91</f>
        <v>1534058473.77</v>
      </c>
      <c r="H23" s="1286">
        <v>64850397.369999997</v>
      </c>
      <c r="I23" s="1288">
        <v>60866.11</v>
      </c>
      <c r="J23" s="1315" t="s">
        <v>2374</v>
      </c>
      <c r="K23" s="1290"/>
      <c r="L23" s="1318">
        <f>SUM(H23-I23)</f>
        <v>64789531.259999998</v>
      </c>
      <c r="M23" s="1308">
        <v>65000000</v>
      </c>
      <c r="N23" s="1243" t="s">
        <v>628</v>
      </c>
      <c r="O23" s="1270">
        <v>105000</v>
      </c>
      <c r="P23" s="1270">
        <v>21671352</v>
      </c>
      <c r="Q23" s="1063">
        <v>14030520</v>
      </c>
      <c r="R23" s="1268">
        <v>0.53</v>
      </c>
    </row>
    <row r="24" spans="1:18" ht="21.75" customHeight="1" x14ac:dyDescent="0.25">
      <c r="A24" s="1240"/>
      <c r="B24" s="1297"/>
      <c r="C24" s="1299"/>
      <c r="D24" s="1299"/>
      <c r="E24" s="1301"/>
      <c r="F24" s="1301"/>
      <c r="G24" s="1312"/>
      <c r="H24" s="1313"/>
      <c r="I24" s="1314"/>
      <c r="J24" s="1316"/>
      <c r="K24" s="1291"/>
      <c r="L24" s="1319"/>
      <c r="M24" s="1309"/>
      <c r="N24" s="1311"/>
      <c r="O24" s="1272"/>
      <c r="P24" s="1272"/>
      <c r="Q24" s="1064">
        <v>10000000</v>
      </c>
      <c r="R24" s="1273"/>
    </row>
    <row r="25" spans="1:18" ht="23.25" customHeight="1" thickBot="1" x14ac:dyDescent="0.3">
      <c r="A25" s="1228"/>
      <c r="B25" s="1242"/>
      <c r="C25" s="1300"/>
      <c r="D25" s="1300"/>
      <c r="E25" s="1279"/>
      <c r="F25" s="1279"/>
      <c r="G25" s="1275"/>
      <c r="H25" s="1287"/>
      <c r="I25" s="1289"/>
      <c r="J25" s="1317"/>
      <c r="K25" s="1292"/>
      <c r="L25" s="1320"/>
      <c r="M25" s="1310"/>
      <c r="N25" s="1244"/>
      <c r="O25" s="1271"/>
      <c r="P25" s="1271"/>
      <c r="Q25" s="1065">
        <v>5600000</v>
      </c>
      <c r="R25" s="1269"/>
    </row>
    <row r="26" spans="1:18" s="873" customFormat="1" ht="5.25" customHeight="1" thickBot="1" x14ac:dyDescent="0.3">
      <c r="A26" s="1085"/>
      <c r="B26" s="1029"/>
      <c r="C26" s="901"/>
      <c r="D26" s="901"/>
      <c r="E26" s="902"/>
      <c r="F26" s="902"/>
      <c r="G26" s="1036"/>
      <c r="H26" s="1036"/>
      <c r="I26" s="1036"/>
      <c r="J26" s="912"/>
      <c r="K26" s="1096"/>
      <c r="L26" s="1036"/>
      <c r="M26" s="913"/>
      <c r="N26" s="905"/>
      <c r="O26" s="905"/>
      <c r="P26" s="914"/>
      <c r="Q26" s="1066"/>
      <c r="R26" s="1109"/>
    </row>
    <row r="27" spans="1:18" ht="23.25" customHeight="1" x14ac:dyDescent="0.4">
      <c r="A27" s="1227">
        <v>11</v>
      </c>
      <c r="B27" s="1241" t="s">
        <v>1787</v>
      </c>
      <c r="C27" s="1298" t="s">
        <v>881</v>
      </c>
      <c r="D27" s="1298"/>
      <c r="E27" s="1278">
        <f>'وارده و صادره جدید ----'!C94</f>
        <v>58</v>
      </c>
      <c r="F27" s="1278">
        <f>'وارده و صادره جدید ----'!E94</f>
        <v>552</v>
      </c>
      <c r="G27" s="1274">
        <f>'وارده و صادره جدید ----'!H94</f>
        <v>288427406.96000004</v>
      </c>
      <c r="H27" s="1286">
        <v>4178268.27</v>
      </c>
      <c r="I27" s="1288"/>
      <c r="J27" s="1282"/>
      <c r="K27" s="1097"/>
      <c r="L27" s="1284">
        <f>SUM(H27-I27)</f>
        <v>4178268.27</v>
      </c>
      <c r="M27" s="1276">
        <v>9700000</v>
      </c>
      <c r="N27" s="1243" t="s">
        <v>628</v>
      </c>
      <c r="O27" s="1270">
        <v>5000</v>
      </c>
      <c r="P27" s="1270"/>
      <c r="Q27" s="1067">
        <v>13496000</v>
      </c>
      <c r="R27" s="1268">
        <v>0.51</v>
      </c>
    </row>
    <row r="28" spans="1:18" ht="25.5" customHeight="1" thickBot="1" x14ac:dyDescent="0.45">
      <c r="A28" s="1228"/>
      <c r="B28" s="1242"/>
      <c r="C28" s="1300"/>
      <c r="D28" s="1300"/>
      <c r="E28" s="1279"/>
      <c r="F28" s="1279"/>
      <c r="G28" s="1275"/>
      <c r="H28" s="1287"/>
      <c r="I28" s="1289"/>
      <c r="J28" s="1283"/>
      <c r="K28" s="1098"/>
      <c r="L28" s="1285"/>
      <c r="M28" s="1277"/>
      <c r="N28" s="1244"/>
      <c r="O28" s="1271"/>
      <c r="P28" s="1271"/>
      <c r="Q28" s="1068">
        <v>2000000</v>
      </c>
      <c r="R28" s="1269"/>
    </row>
    <row r="29" spans="1:18" s="873" customFormat="1" ht="5.25" customHeight="1" thickBot="1" x14ac:dyDescent="0.45">
      <c r="A29" s="1085"/>
      <c r="B29" s="1029"/>
      <c r="C29" s="901"/>
      <c r="D29" s="901"/>
      <c r="E29" s="902"/>
      <c r="F29" s="902"/>
      <c r="G29" s="1036"/>
      <c r="H29" s="1036"/>
      <c r="I29" s="1036"/>
      <c r="J29" s="912"/>
      <c r="K29" s="1096"/>
      <c r="L29" s="1036"/>
      <c r="M29" s="913"/>
      <c r="N29" s="905"/>
      <c r="O29" s="905"/>
      <c r="P29" s="905"/>
      <c r="Q29" s="1069"/>
      <c r="R29" s="1107"/>
    </row>
    <row r="30" spans="1:18" ht="27" customHeight="1" thickBot="1" x14ac:dyDescent="0.3">
      <c r="A30" s="1084">
        <v>12</v>
      </c>
      <c r="B30" s="1026" t="s">
        <v>897</v>
      </c>
      <c r="C30" s="877" t="s">
        <v>898</v>
      </c>
      <c r="D30" s="915"/>
      <c r="E30" s="916">
        <f>'وارده و صادره جدید ----'!C93</f>
        <v>56</v>
      </c>
      <c r="F30" s="916">
        <f>'وارده و صادره جدید ----'!E93</f>
        <v>231</v>
      </c>
      <c r="G30" s="1043">
        <f>'وارده و صادره جدید ----'!H93</f>
        <v>106811228.90000001</v>
      </c>
      <c r="H30" s="1038">
        <v>5405076</v>
      </c>
      <c r="I30" s="1044"/>
      <c r="J30" s="917"/>
      <c r="K30" s="1099"/>
      <c r="L30" s="1048">
        <f t="shared" ref="L30:L48" si="0">SUM(H30-I30)</f>
        <v>5405076</v>
      </c>
      <c r="M30" s="504">
        <v>10000000</v>
      </c>
      <c r="N30" s="918" t="s">
        <v>628</v>
      </c>
      <c r="O30" s="883">
        <v>18000</v>
      </c>
      <c r="P30" s="918"/>
      <c r="Q30" s="1070">
        <v>5400000</v>
      </c>
      <c r="R30" s="1105">
        <v>0.47</v>
      </c>
    </row>
    <row r="31" spans="1:18" s="873" customFormat="1" ht="6.75" customHeight="1" thickBot="1" x14ac:dyDescent="0.3">
      <c r="A31" s="1085"/>
      <c r="B31" s="1029"/>
      <c r="C31" s="900"/>
      <c r="D31" s="919"/>
      <c r="E31" s="920"/>
      <c r="F31" s="920"/>
      <c r="G31" s="1045"/>
      <c r="H31" s="1039"/>
      <c r="I31" s="1039"/>
      <c r="J31" s="920"/>
      <c r="K31" s="1100"/>
      <c r="L31" s="1045"/>
      <c r="M31" s="904"/>
      <c r="N31" s="900"/>
      <c r="O31" s="905"/>
      <c r="P31" s="900"/>
      <c r="Q31" s="1071"/>
      <c r="R31" s="1106"/>
    </row>
    <row r="32" spans="1:18" ht="27" customHeight="1" thickBot="1" x14ac:dyDescent="0.3">
      <c r="A32" s="1084">
        <v>13</v>
      </c>
      <c r="B32" s="1026" t="s">
        <v>951</v>
      </c>
      <c r="C32" s="877" t="s">
        <v>571</v>
      </c>
      <c r="D32" s="877" t="s">
        <v>965</v>
      </c>
      <c r="E32" s="916">
        <f>'وارده و صادره جدید ----'!C95</f>
        <v>46</v>
      </c>
      <c r="F32" s="916">
        <f>'وارده و صادره جدید ----'!E95</f>
        <v>624</v>
      </c>
      <c r="G32" s="1043">
        <f>'وارده و صادره جدید ----'!H95</f>
        <v>209824953.09</v>
      </c>
      <c r="H32" s="1038">
        <v>8189270.46</v>
      </c>
      <c r="I32" s="1044"/>
      <c r="J32" s="917"/>
      <c r="K32" s="1099"/>
      <c r="L32" s="1048">
        <f t="shared" si="0"/>
        <v>8189270.46</v>
      </c>
      <c r="M32" s="504">
        <v>10000000</v>
      </c>
      <c r="N32" s="918" t="s">
        <v>628</v>
      </c>
      <c r="O32" s="883">
        <v>49200</v>
      </c>
      <c r="P32" s="883">
        <v>12917126</v>
      </c>
      <c r="Q32" s="1070"/>
      <c r="R32" s="1105">
        <v>0.5</v>
      </c>
    </row>
    <row r="33" spans="1:18" s="873" customFormat="1" ht="6" customHeight="1" thickBot="1" x14ac:dyDescent="0.3">
      <c r="A33" s="1085"/>
      <c r="B33" s="1029"/>
      <c r="C33" s="900"/>
      <c r="D33" s="900"/>
      <c r="E33" s="920"/>
      <c r="F33" s="920"/>
      <c r="G33" s="1045"/>
      <c r="H33" s="1039"/>
      <c r="I33" s="1039"/>
      <c r="J33" s="920"/>
      <c r="K33" s="1100"/>
      <c r="L33" s="1045"/>
      <c r="M33" s="904"/>
      <c r="N33" s="900"/>
      <c r="O33" s="905"/>
      <c r="P33" s="905"/>
      <c r="Q33" s="1071"/>
      <c r="R33" s="1106"/>
    </row>
    <row r="34" spans="1:18" ht="24.75" customHeight="1" thickBot="1" x14ac:dyDescent="0.3">
      <c r="A34" s="1084">
        <v>14</v>
      </c>
      <c r="B34" s="1026" t="s">
        <v>1102</v>
      </c>
      <c r="C34" s="877" t="s">
        <v>1220</v>
      </c>
      <c r="D34" s="877" t="s">
        <v>2319</v>
      </c>
      <c r="E34" s="916">
        <f>'وارده و صادره جدید ----'!C96</f>
        <v>129</v>
      </c>
      <c r="F34" s="916">
        <f>'وارده و صادره جدید ----'!E96</f>
        <v>247</v>
      </c>
      <c r="G34" s="1043">
        <f>'وارده و صادره جدید ----'!H96</f>
        <v>130731102.94</v>
      </c>
      <c r="H34" s="1038">
        <v>25999667.739999998</v>
      </c>
      <c r="I34" s="1044">
        <v>1579765.05</v>
      </c>
      <c r="J34" s="917">
        <v>2</v>
      </c>
      <c r="K34" s="1099"/>
      <c r="L34" s="1048">
        <f t="shared" si="0"/>
        <v>24419902.689999998</v>
      </c>
      <c r="M34" s="504">
        <v>30000000</v>
      </c>
      <c r="N34" s="918" t="s">
        <v>628</v>
      </c>
      <c r="O34" s="883">
        <v>9300</v>
      </c>
      <c r="P34" s="883">
        <v>27213870</v>
      </c>
      <c r="Q34" s="1070"/>
      <c r="R34" s="1105">
        <v>0.91</v>
      </c>
    </row>
    <row r="35" spans="1:18" s="873" customFormat="1" ht="6" customHeight="1" thickBot="1" x14ac:dyDescent="0.3">
      <c r="A35" s="1085"/>
      <c r="B35" s="1029"/>
      <c r="C35" s="900"/>
      <c r="D35" s="900"/>
      <c r="E35" s="920"/>
      <c r="F35" s="920"/>
      <c r="G35" s="1045"/>
      <c r="H35" s="1039"/>
      <c r="I35" s="1039"/>
      <c r="J35" s="920"/>
      <c r="K35" s="1100"/>
      <c r="L35" s="1045"/>
      <c r="M35" s="904"/>
      <c r="N35" s="900"/>
      <c r="O35" s="905"/>
      <c r="P35" s="905"/>
      <c r="Q35" s="1071"/>
      <c r="R35" s="1106"/>
    </row>
    <row r="36" spans="1:18" ht="24.75" customHeight="1" thickBot="1" x14ac:dyDescent="0.3">
      <c r="A36" s="1084">
        <v>15</v>
      </c>
      <c r="B36" s="1026" t="s">
        <v>1361</v>
      </c>
      <c r="C36" s="877" t="s">
        <v>1374</v>
      </c>
      <c r="D36" s="877" t="s">
        <v>1375</v>
      </c>
      <c r="E36" s="916">
        <f>'وارده و صادره جدید ----'!C97</f>
        <v>61</v>
      </c>
      <c r="F36" s="916">
        <f>'وارده و صادره جدید ----'!E97</f>
        <v>222</v>
      </c>
      <c r="G36" s="1043">
        <f>'وارده و صادره جدید ----'!H97</f>
        <v>56946575.759999998</v>
      </c>
      <c r="H36" s="1038">
        <v>33219.620000000003</v>
      </c>
      <c r="I36" s="1044"/>
      <c r="J36" s="880"/>
      <c r="K36" s="1089"/>
      <c r="L36" s="1048">
        <f t="shared" si="0"/>
        <v>33219.620000000003</v>
      </c>
      <c r="M36" s="504">
        <v>2800000</v>
      </c>
      <c r="N36" s="918" t="s">
        <v>628</v>
      </c>
      <c r="O36" s="883">
        <v>5400</v>
      </c>
      <c r="P36" s="883">
        <v>1411764</v>
      </c>
      <c r="Q36" s="1070"/>
      <c r="R36" s="1105">
        <v>0.5</v>
      </c>
    </row>
    <row r="37" spans="1:18" s="873" customFormat="1" ht="7.5" customHeight="1" thickBot="1" x14ac:dyDescent="0.3">
      <c r="A37" s="1085"/>
      <c r="B37" s="1029"/>
      <c r="C37" s="900"/>
      <c r="D37" s="900"/>
      <c r="E37" s="920"/>
      <c r="F37" s="920"/>
      <c r="G37" s="1045"/>
      <c r="H37" s="1039"/>
      <c r="I37" s="1039"/>
      <c r="J37" s="903"/>
      <c r="K37" s="1094"/>
      <c r="L37" s="1045"/>
      <c r="M37" s="904"/>
      <c r="N37" s="900"/>
      <c r="O37" s="905"/>
      <c r="P37" s="905"/>
      <c r="Q37" s="1071"/>
      <c r="R37" s="1106"/>
    </row>
    <row r="38" spans="1:18" ht="27" customHeight="1" thickBot="1" x14ac:dyDescent="0.45">
      <c r="A38" s="1084">
        <v>16</v>
      </c>
      <c r="B38" s="1026" t="s">
        <v>264</v>
      </c>
      <c r="C38" s="878" t="s">
        <v>769</v>
      </c>
      <c r="D38" s="878" t="s">
        <v>790</v>
      </c>
      <c r="E38" s="879">
        <f>'وارده و صادره جدید ----'!C73</f>
        <v>135</v>
      </c>
      <c r="F38" s="879">
        <f>'وارده و صادره جدید ----'!E73</f>
        <v>491</v>
      </c>
      <c r="G38" s="1041">
        <f>'وارده و صادره جدید ----'!H73</f>
        <v>206570825.77999997</v>
      </c>
      <c r="H38" s="1033">
        <v>2144373.9</v>
      </c>
      <c r="I38" s="1042">
        <v>976620.01</v>
      </c>
      <c r="J38" s="880" t="s">
        <v>2375</v>
      </c>
      <c r="K38" s="1089"/>
      <c r="L38" s="1047">
        <f t="shared" si="0"/>
        <v>1167753.8899999999</v>
      </c>
      <c r="M38" s="505">
        <v>10000000</v>
      </c>
      <c r="N38" s="881" t="s">
        <v>628</v>
      </c>
      <c r="O38" s="883">
        <v>21000</v>
      </c>
      <c r="P38" s="883">
        <v>2111780</v>
      </c>
      <c r="Q38" s="1049"/>
      <c r="R38" s="1103">
        <v>0.21</v>
      </c>
    </row>
    <row r="39" spans="1:18" s="873" customFormat="1" ht="9" customHeight="1" thickBot="1" x14ac:dyDescent="0.45">
      <c r="A39" s="1085"/>
      <c r="B39" s="1029"/>
      <c r="C39" s="901"/>
      <c r="D39" s="901"/>
      <c r="E39" s="902"/>
      <c r="F39" s="902"/>
      <c r="G39" s="1036"/>
      <c r="H39" s="1036"/>
      <c r="I39" s="1036"/>
      <c r="J39" s="903"/>
      <c r="K39" s="1094"/>
      <c r="L39" s="1036"/>
      <c r="M39" s="904"/>
      <c r="N39" s="905"/>
      <c r="O39" s="905"/>
      <c r="P39" s="905"/>
      <c r="Q39" s="1072"/>
      <c r="R39" s="1107"/>
    </row>
    <row r="40" spans="1:18" ht="28.5" customHeight="1" thickBot="1" x14ac:dyDescent="0.45">
      <c r="A40" s="1084">
        <v>17</v>
      </c>
      <c r="B40" s="1026" t="s">
        <v>900</v>
      </c>
      <c r="C40" s="878" t="s">
        <v>772</v>
      </c>
      <c r="D40" s="878" t="s">
        <v>793</v>
      </c>
      <c r="E40" s="879">
        <f>'وارده و صادره جدید ----'!C77</f>
        <v>408</v>
      </c>
      <c r="F40" s="879">
        <f>'وارده و صادره جدید ----'!E77</f>
        <v>735</v>
      </c>
      <c r="G40" s="1041">
        <f>'وارده و صادره جدید ----'!H77</f>
        <v>293606113.93999994</v>
      </c>
      <c r="H40" s="1033">
        <v>15150978.810000001</v>
      </c>
      <c r="I40" s="1042"/>
      <c r="J40" s="880"/>
      <c r="K40" s="1089"/>
      <c r="L40" s="1047">
        <f t="shared" si="0"/>
        <v>15150978.810000001</v>
      </c>
      <c r="M40" s="505">
        <v>20000000</v>
      </c>
      <c r="N40" s="881" t="s">
        <v>628</v>
      </c>
      <c r="O40" s="883">
        <v>31000</v>
      </c>
      <c r="P40" s="883"/>
      <c r="Q40" s="1056">
        <v>9500000</v>
      </c>
      <c r="R40" s="1103">
        <v>0.41</v>
      </c>
    </row>
    <row r="41" spans="1:18" s="873" customFormat="1" ht="9.75" customHeight="1" thickBot="1" x14ac:dyDescent="0.45">
      <c r="A41" s="1085"/>
      <c r="B41" s="1029"/>
      <c r="C41" s="901"/>
      <c r="D41" s="901"/>
      <c r="E41" s="902"/>
      <c r="F41" s="902"/>
      <c r="G41" s="1036"/>
      <c r="H41" s="1036"/>
      <c r="I41" s="1036"/>
      <c r="J41" s="903"/>
      <c r="K41" s="1094"/>
      <c r="L41" s="1036"/>
      <c r="M41" s="904"/>
      <c r="N41" s="905"/>
      <c r="O41" s="905"/>
      <c r="P41" s="905"/>
      <c r="Q41" s="1069"/>
      <c r="R41" s="1107"/>
    </row>
    <row r="42" spans="1:18" ht="25.5" customHeight="1" thickBot="1" x14ac:dyDescent="0.45">
      <c r="A42" s="1084">
        <v>18</v>
      </c>
      <c r="B42" s="1026" t="s">
        <v>345</v>
      </c>
      <c r="C42" s="878" t="s">
        <v>771</v>
      </c>
      <c r="D42" s="877"/>
      <c r="E42" s="879">
        <f>'وارده و صادره جدید ----'!C79</f>
        <v>58</v>
      </c>
      <c r="F42" s="879">
        <f>'وارده و صادره جدید ----'!E79</f>
        <v>165</v>
      </c>
      <c r="G42" s="1041">
        <f>'وارده و صادره جدید ----'!H79</f>
        <v>108381690.53</v>
      </c>
      <c r="H42" s="1033">
        <v>3237121.75</v>
      </c>
      <c r="I42" s="1042"/>
      <c r="J42" s="880"/>
      <c r="K42" s="1089"/>
      <c r="L42" s="1047">
        <f t="shared" si="0"/>
        <v>3237121.75</v>
      </c>
      <c r="M42" s="505">
        <v>10000000</v>
      </c>
      <c r="N42" s="881" t="s">
        <v>628</v>
      </c>
      <c r="O42" s="883">
        <v>8000</v>
      </c>
      <c r="P42" s="883"/>
      <c r="Q42" s="1056">
        <v>3000000</v>
      </c>
      <c r="R42" s="1103">
        <v>0.26</v>
      </c>
    </row>
    <row r="43" spans="1:18" s="873" customFormat="1" ht="7.5" customHeight="1" thickBot="1" x14ac:dyDescent="0.45">
      <c r="A43" s="1085"/>
      <c r="B43" s="1029"/>
      <c r="C43" s="901"/>
      <c r="D43" s="900"/>
      <c r="E43" s="902"/>
      <c r="F43" s="902"/>
      <c r="G43" s="1036"/>
      <c r="H43" s="1036"/>
      <c r="I43" s="1036"/>
      <c r="J43" s="903"/>
      <c r="K43" s="1094"/>
      <c r="L43" s="1036"/>
      <c r="M43" s="904"/>
      <c r="N43" s="905"/>
      <c r="O43" s="905"/>
      <c r="P43" s="905"/>
      <c r="Q43" s="1069"/>
      <c r="R43" s="1107"/>
    </row>
    <row r="44" spans="1:18" ht="24.75" customHeight="1" thickBot="1" x14ac:dyDescent="0.45">
      <c r="A44" s="1084">
        <v>19</v>
      </c>
      <c r="B44" s="1026" t="s">
        <v>1708</v>
      </c>
      <c r="C44" s="878" t="s">
        <v>1707</v>
      </c>
      <c r="D44" s="877" t="s">
        <v>1709</v>
      </c>
      <c r="E44" s="879">
        <f>'وارده و صادره جدید ----'!C98</f>
        <v>54</v>
      </c>
      <c r="F44" s="879">
        <f>'وارده و صادره جدید ----'!E98</f>
        <v>154</v>
      </c>
      <c r="G44" s="1041">
        <f>'وارده و صادره جدید ----'!H98</f>
        <v>59858988.740000002</v>
      </c>
      <c r="H44" s="1033">
        <v>12110831.470000001</v>
      </c>
      <c r="I44" s="1042">
        <v>966352.07</v>
      </c>
      <c r="J44" s="880" t="s">
        <v>2372</v>
      </c>
      <c r="K44" s="1089"/>
      <c r="L44" s="1047">
        <f t="shared" si="0"/>
        <v>11144479.4</v>
      </c>
      <c r="M44" s="505">
        <v>10000000</v>
      </c>
      <c r="N44" s="881" t="s">
        <v>628</v>
      </c>
      <c r="O44" s="883">
        <v>8000</v>
      </c>
      <c r="P44" s="883"/>
      <c r="Q44" s="1073">
        <v>21000000</v>
      </c>
      <c r="R44" s="1103">
        <v>0.5</v>
      </c>
    </row>
    <row r="45" spans="1:18" s="873" customFormat="1" ht="8.25" customHeight="1" thickBot="1" x14ac:dyDescent="0.45">
      <c r="A45" s="1085"/>
      <c r="B45" s="1029"/>
      <c r="C45" s="901"/>
      <c r="D45" s="900"/>
      <c r="E45" s="902"/>
      <c r="F45" s="902"/>
      <c r="G45" s="1036"/>
      <c r="H45" s="1036"/>
      <c r="I45" s="1036"/>
      <c r="J45" s="903"/>
      <c r="K45" s="1094"/>
      <c r="L45" s="1036"/>
      <c r="M45" s="904"/>
      <c r="N45" s="905"/>
      <c r="O45" s="905"/>
      <c r="P45" s="905"/>
      <c r="Q45" s="1074"/>
      <c r="R45" s="1107"/>
    </row>
    <row r="46" spans="1:18" ht="24.75" customHeight="1" thickBot="1" x14ac:dyDescent="0.45">
      <c r="A46" s="1084">
        <v>20</v>
      </c>
      <c r="B46" s="1026" t="s">
        <v>1783</v>
      </c>
      <c r="C46" s="878" t="s">
        <v>1706</v>
      </c>
      <c r="D46" s="877"/>
      <c r="E46" s="879">
        <f>'وارده و صادره جدید ----'!C99</f>
        <v>6</v>
      </c>
      <c r="F46" s="879">
        <f>'وارده و صادره جدید ----'!E99</f>
        <v>38</v>
      </c>
      <c r="G46" s="1041">
        <f>'وارده و صادره جدید ----'!H99</f>
        <v>12740249.890000001</v>
      </c>
      <c r="H46" s="1033">
        <v>1768292.42</v>
      </c>
      <c r="I46" s="1042"/>
      <c r="J46" s="880"/>
      <c r="K46" s="1089"/>
      <c r="L46" s="1047">
        <f t="shared" si="0"/>
        <v>1768292.42</v>
      </c>
      <c r="M46" s="505">
        <v>5000000</v>
      </c>
      <c r="N46" s="881" t="s">
        <v>628</v>
      </c>
      <c r="O46" s="883">
        <v>4000</v>
      </c>
      <c r="P46" s="883"/>
      <c r="Q46" s="1073">
        <v>10500000</v>
      </c>
      <c r="R46" s="1103">
        <v>0.5</v>
      </c>
    </row>
    <row r="47" spans="1:18" s="873" customFormat="1" ht="7.5" customHeight="1" thickBot="1" x14ac:dyDescent="0.45">
      <c r="A47" s="1087"/>
      <c r="B47" s="1029"/>
      <c r="C47" s="901"/>
      <c r="D47" s="900"/>
      <c r="E47" s="902"/>
      <c r="F47" s="902"/>
      <c r="G47" s="1036"/>
      <c r="H47" s="1036"/>
      <c r="I47" s="1036"/>
      <c r="J47" s="903"/>
      <c r="K47" s="1094"/>
      <c r="L47" s="1036"/>
      <c r="M47" s="904"/>
      <c r="N47" s="905"/>
      <c r="O47" s="905"/>
      <c r="P47" s="905"/>
      <c r="Q47" s="1074"/>
      <c r="R47" s="1110"/>
    </row>
    <row r="48" spans="1:18" ht="26.25" customHeight="1" x14ac:dyDescent="0.25">
      <c r="A48" s="1238">
        <v>21</v>
      </c>
      <c r="B48" s="1229" t="s">
        <v>1826</v>
      </c>
      <c r="C48" s="1231" t="s">
        <v>1818</v>
      </c>
      <c r="D48" s="1233" t="s">
        <v>1827</v>
      </c>
      <c r="E48" s="1231">
        <f>'وارده و صادره جدید ----'!C100</f>
        <v>20</v>
      </c>
      <c r="F48" s="1231">
        <f>'وارده و صادره جدید ----'!E100</f>
        <v>159</v>
      </c>
      <c r="G48" s="1321">
        <f>'وارده و صادره جدید ----'!H100</f>
        <v>69740634.340000004</v>
      </c>
      <c r="H48" s="1323">
        <v>9750063.4199999999</v>
      </c>
      <c r="I48" s="1325"/>
      <c r="J48" s="1302"/>
      <c r="K48" s="1101"/>
      <c r="L48" s="1284">
        <f t="shared" si="0"/>
        <v>9750063.4199999999</v>
      </c>
      <c r="M48" s="1295">
        <v>15000000</v>
      </c>
      <c r="N48" s="1295" t="s">
        <v>628</v>
      </c>
      <c r="O48" s="1293">
        <v>12000</v>
      </c>
      <c r="P48" s="1293"/>
      <c r="Q48" s="1063">
        <v>23000000</v>
      </c>
      <c r="R48" s="1306">
        <v>0.69</v>
      </c>
    </row>
    <row r="49" spans="1:18" ht="27.75" customHeight="1" thickBot="1" x14ac:dyDescent="0.3">
      <c r="A49" s="1239"/>
      <c r="B49" s="1230"/>
      <c r="C49" s="1232"/>
      <c r="D49" s="1234"/>
      <c r="E49" s="1232"/>
      <c r="F49" s="1232"/>
      <c r="G49" s="1322"/>
      <c r="H49" s="1324"/>
      <c r="I49" s="1326"/>
      <c r="J49" s="1303"/>
      <c r="K49" s="1102"/>
      <c r="L49" s="1285"/>
      <c r="M49" s="1296"/>
      <c r="N49" s="1296"/>
      <c r="O49" s="1294"/>
      <c r="P49" s="1294"/>
      <c r="Q49" s="1075">
        <v>5000000</v>
      </c>
      <c r="R49" s="1307"/>
    </row>
    <row r="50" spans="1:18" s="873" customFormat="1" ht="7.5" customHeight="1" thickBot="1" x14ac:dyDescent="0.3">
      <c r="A50" s="1087"/>
      <c r="B50" s="1029"/>
      <c r="C50" s="922"/>
      <c r="D50" s="900"/>
      <c r="E50" s="902"/>
      <c r="F50" s="902"/>
      <c r="G50" s="1036"/>
      <c r="H50" s="1036"/>
      <c r="I50" s="1036"/>
      <c r="J50" s="903"/>
      <c r="K50" s="1094"/>
      <c r="L50" s="1036"/>
      <c r="M50" s="904"/>
      <c r="N50" s="904"/>
      <c r="O50" s="905"/>
      <c r="P50" s="905"/>
      <c r="Q50" s="1076"/>
      <c r="R50" s="1111"/>
    </row>
    <row r="51" spans="1:18" ht="28.5" customHeight="1" thickBot="1" x14ac:dyDescent="0.3">
      <c r="A51" s="1084">
        <v>22</v>
      </c>
      <c r="B51" s="1026" t="s">
        <v>401</v>
      </c>
      <c r="C51" s="923" t="s">
        <v>1803</v>
      </c>
      <c r="D51" s="878"/>
      <c r="E51" s="879">
        <f>'وارده و صادره جدید ----'!C82</f>
        <v>52</v>
      </c>
      <c r="F51" s="879">
        <f>'وارده و صادره جدید ----'!E82</f>
        <v>392</v>
      </c>
      <c r="G51" s="1041">
        <f>'وارده و صادره جدید ----'!H82</f>
        <v>190463286.55000001</v>
      </c>
      <c r="H51" s="1033">
        <v>19736858.670000002</v>
      </c>
      <c r="I51" s="1042">
        <v>1408276.16</v>
      </c>
      <c r="J51" s="880" t="s">
        <v>2372</v>
      </c>
      <c r="K51" s="1089"/>
      <c r="L51" s="1047">
        <f>SUM(H51-I51)</f>
        <v>18328582.510000002</v>
      </c>
      <c r="M51" s="505">
        <v>15000000</v>
      </c>
      <c r="N51" s="881" t="s">
        <v>628</v>
      </c>
      <c r="O51" s="924">
        <v>24900</v>
      </c>
      <c r="P51" s="924">
        <v>8925880</v>
      </c>
      <c r="Q51" s="1077"/>
      <c r="R51" s="1112">
        <v>0.99</v>
      </c>
    </row>
    <row r="52" spans="1:18" s="873" customFormat="1" ht="8.25" customHeight="1" thickBot="1" x14ac:dyDescent="0.3">
      <c r="A52" s="1087"/>
      <c r="B52" s="1029"/>
      <c r="C52" s="925"/>
      <c r="D52" s="901"/>
      <c r="E52" s="902"/>
      <c r="F52" s="902"/>
      <c r="G52" s="1036"/>
      <c r="H52" s="1036"/>
      <c r="I52" s="1036"/>
      <c r="J52" s="903"/>
      <c r="K52" s="1094"/>
      <c r="L52" s="1036"/>
      <c r="M52" s="904"/>
      <c r="N52" s="905"/>
      <c r="O52" s="921"/>
      <c r="P52" s="921"/>
      <c r="Q52" s="1039"/>
      <c r="R52" s="1111"/>
    </row>
    <row r="53" spans="1:18" ht="27.75" customHeight="1" thickBot="1" x14ac:dyDescent="0.3">
      <c r="A53" s="1084">
        <v>23</v>
      </c>
      <c r="B53" s="1026" t="s">
        <v>1914</v>
      </c>
      <c r="C53" s="878" t="s">
        <v>1915</v>
      </c>
      <c r="D53" s="878"/>
      <c r="E53" s="879">
        <f>'وارده و صادره جدید ----'!C101</f>
        <v>31</v>
      </c>
      <c r="F53" s="879">
        <f>'وارده و صادره جدید ----'!E101</f>
        <v>265</v>
      </c>
      <c r="G53" s="1041">
        <f>'وارده و صادره جدید ----'!H101</f>
        <v>240641092.55000001</v>
      </c>
      <c r="H53" s="1033">
        <v>60804025.960000001</v>
      </c>
      <c r="I53" s="1042">
        <v>4319138.8099999996</v>
      </c>
      <c r="J53" s="880" t="s">
        <v>2374</v>
      </c>
      <c r="K53" s="1089"/>
      <c r="L53" s="1047">
        <f>SUM(H53-I53)</f>
        <v>56484887.149999999</v>
      </c>
      <c r="M53" s="1014">
        <v>200000000</v>
      </c>
      <c r="N53" s="881" t="s">
        <v>628</v>
      </c>
      <c r="O53" s="924">
        <v>615000</v>
      </c>
      <c r="P53" s="924">
        <v>1536818</v>
      </c>
      <c r="Q53" s="1078">
        <v>6400000</v>
      </c>
      <c r="R53" s="1112">
        <v>0.5</v>
      </c>
    </row>
    <row r="54" spans="1:18" s="873" customFormat="1" ht="9" customHeight="1" thickBot="1" x14ac:dyDescent="0.3">
      <c r="A54" s="1087"/>
      <c r="B54" s="1029"/>
      <c r="C54" s="901"/>
      <c r="D54" s="901"/>
      <c r="E54" s="902"/>
      <c r="F54" s="902"/>
      <c r="G54" s="1036"/>
      <c r="H54" s="1036"/>
      <c r="I54" s="1036"/>
      <c r="J54" s="903"/>
      <c r="K54" s="1094"/>
      <c r="L54" s="1036"/>
      <c r="M54" s="904"/>
      <c r="N54" s="905"/>
      <c r="O54" s="921"/>
      <c r="P54" s="921"/>
      <c r="Q54" s="1079"/>
      <c r="R54" s="1111"/>
    </row>
    <row r="55" spans="1:18" ht="24.75" customHeight="1" thickBot="1" x14ac:dyDescent="0.3">
      <c r="A55" s="1084">
        <v>24</v>
      </c>
      <c r="B55" s="1026" t="s">
        <v>1926</v>
      </c>
      <c r="C55" s="878" t="s">
        <v>1877</v>
      </c>
      <c r="D55" s="878"/>
      <c r="E55" s="879">
        <f>'وارده و صادره جدید ----'!C102</f>
        <v>1</v>
      </c>
      <c r="F55" s="879">
        <f>'وارده و صادره جدید ----'!E102</f>
        <v>1</v>
      </c>
      <c r="G55" s="1041">
        <f>'وارده و صادره جدید ----'!H102</f>
        <v>4730000</v>
      </c>
      <c r="H55" s="1033">
        <v>0</v>
      </c>
      <c r="I55" s="1042"/>
      <c r="J55" s="880"/>
      <c r="K55" s="1089"/>
      <c r="L55" s="1047">
        <f t="shared" ref="L55:L63" si="1">SUM(H55-I55)</f>
        <v>0</v>
      </c>
      <c r="M55" s="505">
        <v>3100000</v>
      </c>
      <c r="N55" s="505" t="s">
        <v>628</v>
      </c>
      <c r="O55" s="924">
        <v>4000</v>
      </c>
      <c r="P55" s="924">
        <v>3128104</v>
      </c>
      <c r="Q55" s="1080"/>
      <c r="R55" s="1112">
        <v>1</v>
      </c>
    </row>
    <row r="56" spans="1:18" s="873" customFormat="1" ht="9.75" customHeight="1" thickBot="1" x14ac:dyDescent="0.3">
      <c r="A56" s="1087"/>
      <c r="B56" s="1029"/>
      <c r="C56" s="901"/>
      <c r="D56" s="901"/>
      <c r="E56" s="902"/>
      <c r="F56" s="902"/>
      <c r="G56" s="1036"/>
      <c r="H56" s="1036"/>
      <c r="I56" s="1036"/>
      <c r="J56" s="903"/>
      <c r="K56" s="1094"/>
      <c r="L56" s="1036"/>
      <c r="M56" s="904"/>
      <c r="N56" s="904"/>
      <c r="O56" s="921"/>
      <c r="P56" s="921"/>
      <c r="Q56" s="1081"/>
      <c r="R56" s="1111"/>
    </row>
    <row r="57" spans="1:18" ht="24" customHeight="1" thickBot="1" x14ac:dyDescent="0.3">
      <c r="A57" s="1084">
        <v>25</v>
      </c>
      <c r="B57" s="1026" t="s">
        <v>1949</v>
      </c>
      <c r="C57" s="878" t="s">
        <v>1960</v>
      </c>
      <c r="D57" s="878" t="s">
        <v>1950</v>
      </c>
      <c r="E57" s="879">
        <f>'وارده و صادره جدید ----'!C103</f>
        <v>3</v>
      </c>
      <c r="F57" s="879">
        <f>'وارده و صادره جدید ----'!E103</f>
        <v>41</v>
      </c>
      <c r="G57" s="1041">
        <f>'وارده و صادره جدید ----'!H103</f>
        <v>17042416.239999998</v>
      </c>
      <c r="H57" s="1033">
        <v>4310881.37</v>
      </c>
      <c r="I57" s="1042"/>
      <c r="J57" s="880"/>
      <c r="K57" s="1089"/>
      <c r="L57" s="1047">
        <f t="shared" si="1"/>
        <v>4310881.37</v>
      </c>
      <c r="M57" s="505">
        <v>8000000</v>
      </c>
      <c r="N57" s="505" t="s">
        <v>628</v>
      </c>
      <c r="O57" s="924">
        <v>7000</v>
      </c>
      <c r="P57" s="924">
        <v>227695</v>
      </c>
      <c r="Q57" s="1078">
        <v>5000000</v>
      </c>
      <c r="R57" s="1112">
        <v>0.56999999999999995</v>
      </c>
    </row>
    <row r="58" spans="1:18" s="873" customFormat="1" ht="6.75" customHeight="1" thickBot="1" x14ac:dyDescent="0.3">
      <c r="A58" s="1087"/>
      <c r="B58" s="1029"/>
      <c r="C58" s="901"/>
      <c r="D58" s="901"/>
      <c r="E58" s="902"/>
      <c r="F58" s="902"/>
      <c r="G58" s="1036"/>
      <c r="H58" s="1036"/>
      <c r="I58" s="1036"/>
      <c r="J58" s="903"/>
      <c r="K58" s="1094"/>
      <c r="L58" s="1036"/>
      <c r="M58" s="904"/>
      <c r="N58" s="904"/>
      <c r="O58" s="921"/>
      <c r="P58" s="921"/>
      <c r="Q58" s="1079"/>
      <c r="R58" s="1111"/>
    </row>
    <row r="59" spans="1:18" ht="26.25" customHeight="1" thickBot="1" x14ac:dyDescent="0.3">
      <c r="A59" s="1084">
        <v>26</v>
      </c>
      <c r="B59" s="1026" t="s">
        <v>1969</v>
      </c>
      <c r="C59" s="878" t="s">
        <v>2000</v>
      </c>
      <c r="D59" s="878"/>
      <c r="E59" s="879">
        <f>'وارده و صادره جدید ----'!C105</f>
        <v>0</v>
      </c>
      <c r="F59" s="879">
        <f>'وارده و صادره جدید ----'!E105</f>
        <v>0</v>
      </c>
      <c r="G59" s="1041">
        <f>'وارده و صادره جدید ----'!H105</f>
        <v>0</v>
      </c>
      <c r="H59" s="1033"/>
      <c r="I59" s="1042"/>
      <c r="J59" s="880"/>
      <c r="K59" s="1089"/>
      <c r="L59" s="1047">
        <f t="shared" si="1"/>
        <v>0</v>
      </c>
      <c r="M59" s="505">
        <v>1000000</v>
      </c>
      <c r="N59" s="505" t="s">
        <v>628</v>
      </c>
      <c r="O59" s="924">
        <v>10000</v>
      </c>
      <c r="P59" s="924">
        <v>990364</v>
      </c>
      <c r="Q59" s="1078"/>
      <c r="R59" s="1112">
        <v>0.99</v>
      </c>
    </row>
    <row r="60" spans="1:18" s="873" customFormat="1" ht="7.5" customHeight="1" thickBot="1" x14ac:dyDescent="0.3">
      <c r="A60" s="1087"/>
      <c r="B60" s="1029"/>
      <c r="C60" s="901"/>
      <c r="D60" s="901"/>
      <c r="E60" s="902"/>
      <c r="F60" s="902"/>
      <c r="G60" s="1036"/>
      <c r="H60" s="1036"/>
      <c r="I60" s="1036"/>
      <c r="J60" s="903"/>
      <c r="K60" s="1094"/>
      <c r="L60" s="1036"/>
      <c r="M60" s="904"/>
      <c r="N60" s="904"/>
      <c r="O60" s="921"/>
      <c r="P60" s="921"/>
      <c r="Q60" s="1079"/>
      <c r="R60" s="1111"/>
    </row>
    <row r="61" spans="1:18" ht="27" customHeight="1" thickBot="1" x14ac:dyDescent="0.3">
      <c r="A61" s="1084">
        <v>27</v>
      </c>
      <c r="B61" s="1026" t="s">
        <v>1997</v>
      </c>
      <c r="C61" s="878" t="s">
        <v>1999</v>
      </c>
      <c r="D61" s="878" t="s">
        <v>1998</v>
      </c>
      <c r="E61" s="879">
        <f>'وارده و صادره جدید ----'!C104</f>
        <v>9</v>
      </c>
      <c r="F61" s="879">
        <f>'وارده و صادره جدید ----'!E104</f>
        <v>62</v>
      </c>
      <c r="G61" s="1041">
        <f>'وارده و صادره جدید ----'!H104</f>
        <v>31388117.07</v>
      </c>
      <c r="H61" s="1033">
        <v>3688736.22</v>
      </c>
      <c r="I61" s="1042"/>
      <c r="J61" s="880"/>
      <c r="K61" s="1089"/>
      <c r="L61" s="1047">
        <f t="shared" si="1"/>
        <v>3688736.22</v>
      </c>
      <c r="M61" s="505">
        <v>5000000</v>
      </c>
      <c r="N61" s="505" t="s">
        <v>628</v>
      </c>
      <c r="O61" s="924">
        <v>12000</v>
      </c>
      <c r="P61" s="924">
        <v>2616086</v>
      </c>
      <c r="Q61" s="1078"/>
      <c r="R61" s="1112">
        <v>0.52</v>
      </c>
    </row>
    <row r="62" spans="1:18" s="873" customFormat="1" ht="6" customHeight="1" thickBot="1" x14ac:dyDescent="0.3">
      <c r="A62" s="1087"/>
      <c r="B62" s="1029"/>
      <c r="C62" s="901"/>
      <c r="D62" s="901"/>
      <c r="E62" s="902"/>
      <c r="F62" s="902"/>
      <c r="G62" s="1036"/>
      <c r="H62" s="1036"/>
      <c r="I62" s="1036"/>
      <c r="J62" s="903"/>
      <c r="K62" s="1094"/>
      <c r="L62" s="1036"/>
      <c r="M62" s="904"/>
      <c r="N62" s="904"/>
      <c r="O62" s="921"/>
      <c r="P62" s="921"/>
      <c r="Q62" s="1079"/>
      <c r="R62" s="1111"/>
    </row>
    <row r="63" spans="1:18" ht="25.5" customHeight="1" thickBot="1" x14ac:dyDescent="0.3">
      <c r="A63" s="1084">
        <v>28</v>
      </c>
      <c r="B63" s="1026" t="s">
        <v>2102</v>
      </c>
      <c r="C63" s="878" t="s">
        <v>2253</v>
      </c>
      <c r="D63" s="878" t="s">
        <v>2103</v>
      </c>
      <c r="E63" s="879">
        <f>'وارده و صادره جدید ----'!C106</f>
        <v>8</v>
      </c>
      <c r="F63" s="879">
        <f>'وارده و صادره جدید ----'!E106</f>
        <v>60</v>
      </c>
      <c r="G63" s="1041">
        <f>'وارده و صادره جدید ----'!H106</f>
        <v>40334320.519999996</v>
      </c>
      <c r="H63" s="1033">
        <v>5526498.8499999996</v>
      </c>
      <c r="I63" s="1042">
        <v>1721056.27</v>
      </c>
      <c r="J63" s="880" t="s">
        <v>2375</v>
      </c>
      <c r="K63" s="1089"/>
      <c r="L63" s="1047">
        <f t="shared" si="1"/>
        <v>3805442.5799999996</v>
      </c>
      <c r="M63" s="505">
        <v>5000000</v>
      </c>
      <c r="N63" s="505" t="s">
        <v>628</v>
      </c>
      <c r="O63" s="924">
        <v>14000</v>
      </c>
      <c r="P63" s="924">
        <v>4828122</v>
      </c>
      <c r="Q63" s="1078"/>
      <c r="R63" s="1112">
        <v>0.96</v>
      </c>
    </row>
    <row r="64" spans="1:18" s="873" customFormat="1" ht="6.75" customHeight="1" thickBot="1" x14ac:dyDescent="0.3">
      <c r="A64" s="1088"/>
      <c r="B64" s="1028"/>
      <c r="C64" s="892"/>
      <c r="D64" s="892"/>
      <c r="E64" s="893"/>
      <c r="F64" s="893"/>
      <c r="G64" s="1035"/>
      <c r="H64" s="1035"/>
      <c r="I64" s="1035"/>
      <c r="J64" s="894"/>
      <c r="K64" s="1091"/>
      <c r="L64" s="1035"/>
      <c r="M64" s="895"/>
      <c r="N64" s="895"/>
      <c r="O64" s="926"/>
      <c r="P64" s="926"/>
      <c r="Q64" s="1082"/>
      <c r="R64" s="1104"/>
    </row>
    <row r="65" spans="1:18" s="873" customFormat="1" ht="26.25" customHeight="1" thickBot="1" x14ac:dyDescent="0.3">
      <c r="A65" s="1084" t="s">
        <v>2318</v>
      </c>
      <c r="B65" s="1026" t="s">
        <v>2282</v>
      </c>
      <c r="C65" s="878" t="s">
        <v>2259</v>
      </c>
      <c r="D65" s="878"/>
      <c r="E65" s="879">
        <f>'وارده و صادره جدید ----'!C107</f>
        <v>3</v>
      </c>
      <c r="F65" s="879">
        <f>'وارده و صادره جدید ----'!E107</f>
        <v>29</v>
      </c>
      <c r="G65" s="1046">
        <f>'وارده و صادره جدید ----'!H107</f>
        <v>18931959.300000001</v>
      </c>
      <c r="H65" s="1040">
        <v>3432098.66</v>
      </c>
      <c r="I65" s="1042">
        <v>155652.89000000001</v>
      </c>
      <c r="J65" s="880" t="s">
        <v>2373</v>
      </c>
      <c r="K65" s="1089"/>
      <c r="L65" s="1047"/>
      <c r="M65" s="943">
        <v>5000000</v>
      </c>
      <c r="N65" s="943" t="s">
        <v>2283</v>
      </c>
      <c r="O65" s="944">
        <v>13000</v>
      </c>
      <c r="P65" s="944"/>
      <c r="Q65" s="1083">
        <v>6000000</v>
      </c>
      <c r="R65" s="1113">
        <v>1</v>
      </c>
    </row>
    <row r="66" spans="1:18" s="873" customFormat="1" ht="6.75" customHeight="1" thickBot="1" x14ac:dyDescent="0.3">
      <c r="A66" s="1021"/>
      <c r="B66" s="1016"/>
      <c r="C66" s="1017"/>
      <c r="D66" s="1017"/>
      <c r="E66" s="893"/>
      <c r="F66" s="893"/>
      <c r="G66" s="1018"/>
      <c r="H66" s="1019"/>
      <c r="I66" s="1018"/>
      <c r="J66" s="1020"/>
      <c r="K66" s="1020"/>
      <c r="L66" s="1019"/>
      <c r="M66" s="895"/>
      <c r="N66" s="895"/>
      <c r="O66" s="926"/>
      <c r="P66" s="926"/>
      <c r="Q66" s="927"/>
      <c r="R66" s="897"/>
    </row>
    <row r="67" spans="1:18" ht="24" thickBot="1" x14ac:dyDescent="0.35">
      <c r="A67" s="1235" t="s">
        <v>6</v>
      </c>
      <c r="B67" s="1236"/>
      <c r="C67" s="1236"/>
      <c r="D67" s="1237"/>
      <c r="E67" s="928">
        <f>SUM(E4:E65)</f>
        <v>13256</v>
      </c>
      <c r="F67" s="928">
        <f>SUM(F4:F65)</f>
        <v>40225</v>
      </c>
      <c r="G67" s="1022">
        <f>SUM(G4:G65)</f>
        <v>30623851985.579998</v>
      </c>
      <c r="H67" s="1023">
        <f>SUM(H4:H65)</f>
        <v>735784957.55999994</v>
      </c>
      <c r="I67" s="1024">
        <f>SUM(I4:I65)</f>
        <v>31473306.370000001</v>
      </c>
      <c r="J67" s="1025"/>
      <c r="K67" s="1025"/>
      <c r="L67" s="1023">
        <f>SUM(L4:L65)</f>
        <v>701035205.41999984</v>
      </c>
      <c r="M67" s="929">
        <f>SUM(M4:M65)</f>
        <v>919600000</v>
      </c>
      <c r="N67" s="930"/>
      <c r="O67" s="888"/>
      <c r="P67" s="888"/>
      <c r="Q67" s="435"/>
      <c r="R67" s="931"/>
    </row>
    <row r="69" spans="1:18" x14ac:dyDescent="0.25">
      <c r="A69" s="187"/>
      <c r="B69" s="187"/>
      <c r="C69" s="1010"/>
    </row>
  </sheetData>
  <mergeCells count="81">
    <mergeCell ref="K2:K3"/>
    <mergeCell ref="C27:C28"/>
    <mergeCell ref="P48:P49"/>
    <mergeCell ref="R48:R49"/>
    <mergeCell ref="M23:M25"/>
    <mergeCell ref="N23:N25"/>
    <mergeCell ref="G23:G25"/>
    <mergeCell ref="H23:H25"/>
    <mergeCell ref="I23:I25"/>
    <mergeCell ref="J23:J25"/>
    <mergeCell ref="L23:L25"/>
    <mergeCell ref="L48:L49"/>
    <mergeCell ref="G48:G49"/>
    <mergeCell ref="H48:H49"/>
    <mergeCell ref="I48:I49"/>
    <mergeCell ref="N27:N28"/>
    <mergeCell ref="O48:O49"/>
    <mergeCell ref="N48:N49"/>
    <mergeCell ref="B23:B25"/>
    <mergeCell ref="C23:C25"/>
    <mergeCell ref="D23:D25"/>
    <mergeCell ref="E23:E25"/>
    <mergeCell ref="F23:F25"/>
    <mergeCell ref="F48:F49"/>
    <mergeCell ref="M48:M49"/>
    <mergeCell ref="G27:G28"/>
    <mergeCell ref="D27:D28"/>
    <mergeCell ref="J48:J49"/>
    <mergeCell ref="I27:I28"/>
    <mergeCell ref="G12:G13"/>
    <mergeCell ref="M27:M28"/>
    <mergeCell ref="M12:M13"/>
    <mergeCell ref="F12:F13"/>
    <mergeCell ref="D12:D13"/>
    <mergeCell ref="E27:E28"/>
    <mergeCell ref="F27:F28"/>
    <mergeCell ref="E12:E13"/>
    <mergeCell ref="J12:J13"/>
    <mergeCell ref="L12:L13"/>
    <mergeCell ref="H12:H13"/>
    <mergeCell ref="I12:I13"/>
    <mergeCell ref="H27:H28"/>
    <mergeCell ref="L27:L28"/>
    <mergeCell ref="J27:J28"/>
    <mergeCell ref="K23:K25"/>
    <mergeCell ref="R2:R3"/>
    <mergeCell ref="R12:R13"/>
    <mergeCell ref="R27:R28"/>
    <mergeCell ref="P27:P28"/>
    <mergeCell ref="O27:O28"/>
    <mergeCell ref="O12:O13"/>
    <mergeCell ref="P12:P13"/>
    <mergeCell ref="O23:O25"/>
    <mergeCell ref="P23:P25"/>
    <mergeCell ref="R23:R25"/>
    <mergeCell ref="N12:N13"/>
    <mergeCell ref="A1:Q1"/>
    <mergeCell ref="L2:L3"/>
    <mergeCell ref="A2:A3"/>
    <mergeCell ref="B2:B3"/>
    <mergeCell ref="E2:E3"/>
    <mergeCell ref="F2:F3"/>
    <mergeCell ref="G2:G3"/>
    <mergeCell ref="H2:H3"/>
    <mergeCell ref="N2:Q2"/>
    <mergeCell ref="J2:J3"/>
    <mergeCell ref="C2:C3"/>
    <mergeCell ref="D2:D3"/>
    <mergeCell ref="B12:B13"/>
    <mergeCell ref="C12:C13"/>
    <mergeCell ref="K12:K13"/>
    <mergeCell ref="A67:D67"/>
    <mergeCell ref="A48:A49"/>
    <mergeCell ref="A27:A28"/>
    <mergeCell ref="A23:A25"/>
    <mergeCell ref="B27:B28"/>
    <mergeCell ref="A12:A13"/>
    <mergeCell ref="B48:B49"/>
    <mergeCell ref="C48:C49"/>
    <mergeCell ref="D48:D49"/>
    <mergeCell ref="E48:E49"/>
  </mergeCells>
  <pageMargins left="0.25" right="0.25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R25"/>
  <sheetViews>
    <sheetView rightToLeft="1" workbookViewId="0">
      <selection activeCell="S16" sqref="S16"/>
    </sheetView>
  </sheetViews>
  <sheetFormatPr defaultRowHeight="18.75" x14ac:dyDescent="0.3"/>
  <cols>
    <col min="1" max="1" width="5.28515625" customWidth="1"/>
    <col min="2" max="2" width="15.85546875" bestFit="1" customWidth="1"/>
    <col min="3" max="3" width="12.140625" style="3" customWidth="1"/>
    <col min="4" max="4" width="22.85546875" customWidth="1"/>
    <col min="5" max="5" width="6.85546875" customWidth="1"/>
    <col min="6" max="6" width="8.140625" customWidth="1"/>
    <col min="7" max="7" width="24.28515625" customWidth="1"/>
    <col min="8" max="8" width="21.140625" bestFit="1" customWidth="1"/>
    <col min="9" max="9" width="19.28515625" style="3" bestFit="1" customWidth="1"/>
    <col min="10" max="10" width="6.5703125" style="196" customWidth="1"/>
    <col min="11" max="11" width="14.42578125" bestFit="1" customWidth="1"/>
    <col min="12" max="12" width="19.85546875" bestFit="1" customWidth="1"/>
    <col min="13" max="13" width="15.7109375" bestFit="1" customWidth="1"/>
    <col min="14" max="14" width="18" customWidth="1"/>
    <col min="15" max="15" width="20.5703125" customWidth="1"/>
    <col min="16" max="16" width="10.140625" customWidth="1"/>
    <col min="17" max="17" width="8.28515625" style="525" customWidth="1"/>
  </cols>
  <sheetData>
    <row r="1" spans="1:17" ht="29.25" thickBot="1" x14ac:dyDescent="0.5">
      <c r="A1" s="1245" t="s">
        <v>2411</v>
      </c>
      <c r="B1" s="1245"/>
      <c r="C1" s="1245"/>
      <c r="D1" s="1245"/>
      <c r="E1" s="1245"/>
      <c r="F1" s="1245"/>
      <c r="G1" s="1245"/>
      <c r="H1" s="1245"/>
      <c r="I1" s="1245"/>
      <c r="J1" s="1245"/>
      <c r="K1" s="1245"/>
      <c r="L1" s="1245"/>
      <c r="M1" s="1245"/>
      <c r="N1" s="1245"/>
      <c r="O1" s="1245"/>
      <c r="P1" s="1245"/>
      <c r="Q1" s="523"/>
    </row>
    <row r="2" spans="1:17" ht="26.25" thickBot="1" x14ac:dyDescent="0.3">
      <c r="A2" s="1347" t="s">
        <v>277</v>
      </c>
      <c r="B2" s="1347" t="s">
        <v>0</v>
      </c>
      <c r="C2" s="1349" t="s">
        <v>901</v>
      </c>
      <c r="D2" s="1347" t="s">
        <v>786</v>
      </c>
      <c r="E2" s="1349" t="s">
        <v>617</v>
      </c>
      <c r="F2" s="1349" t="s">
        <v>13</v>
      </c>
      <c r="G2" s="1351" t="s">
        <v>615</v>
      </c>
      <c r="H2" s="1353" t="s">
        <v>616</v>
      </c>
      <c r="I2" s="241" t="s">
        <v>630</v>
      </c>
      <c r="J2" s="1355" t="s">
        <v>944</v>
      </c>
      <c r="K2" s="1357" t="s">
        <v>902</v>
      </c>
      <c r="L2" s="653" t="s">
        <v>631</v>
      </c>
      <c r="M2" s="1359" t="s">
        <v>618</v>
      </c>
      <c r="N2" s="1360"/>
      <c r="O2" s="1360"/>
      <c r="P2" s="1361"/>
      <c r="Q2" s="1327" t="s">
        <v>1778</v>
      </c>
    </row>
    <row r="3" spans="1:17" ht="26.25" thickBot="1" x14ac:dyDescent="0.3">
      <c r="A3" s="1348"/>
      <c r="B3" s="1348"/>
      <c r="C3" s="1350"/>
      <c r="D3" s="1362"/>
      <c r="E3" s="1350"/>
      <c r="F3" s="1350"/>
      <c r="G3" s="1352"/>
      <c r="H3" s="1354"/>
      <c r="I3" s="550" t="s">
        <v>629</v>
      </c>
      <c r="J3" s="1356"/>
      <c r="K3" s="1358"/>
      <c r="L3" s="657" t="s">
        <v>26</v>
      </c>
      <c r="M3" s="658" t="s">
        <v>628</v>
      </c>
      <c r="N3" s="658" t="s">
        <v>632</v>
      </c>
      <c r="O3" s="654" t="s">
        <v>633</v>
      </c>
      <c r="P3" s="658" t="s">
        <v>634</v>
      </c>
      <c r="Q3" s="1328"/>
    </row>
    <row r="4" spans="1:17" x14ac:dyDescent="0.25">
      <c r="A4" s="1374">
        <v>1</v>
      </c>
      <c r="B4" s="1329" t="s">
        <v>5</v>
      </c>
      <c r="C4" s="1372" t="s">
        <v>764</v>
      </c>
      <c r="D4" s="1368"/>
      <c r="E4" s="1366">
        <f>'وارده و صادره جدید ----'!C68</f>
        <v>113</v>
      </c>
      <c r="F4" s="1366">
        <f>'وارده و صادره جدید ----'!E68</f>
        <v>651</v>
      </c>
      <c r="G4" s="1370">
        <f>'وارده و صادره جدید ----'!H68</f>
        <v>259542731.75999999</v>
      </c>
      <c r="H4" s="1337">
        <v>0</v>
      </c>
      <c r="I4" s="1339"/>
      <c r="J4" s="1341"/>
      <c r="K4" s="1343">
        <f>SUM(H4-I4)</f>
        <v>0</v>
      </c>
      <c r="L4" s="1335">
        <v>0</v>
      </c>
      <c r="M4" s="1345" t="s">
        <v>628</v>
      </c>
      <c r="N4" s="1308">
        <v>15050</v>
      </c>
      <c r="O4" s="655"/>
      <c r="P4" s="1333"/>
      <c r="Q4" s="1331"/>
    </row>
    <row r="5" spans="1:17" x14ac:dyDescent="0.25">
      <c r="A5" s="1375"/>
      <c r="B5" s="1330"/>
      <c r="C5" s="1373"/>
      <c r="D5" s="1369"/>
      <c r="E5" s="1367"/>
      <c r="F5" s="1367"/>
      <c r="G5" s="1371"/>
      <c r="H5" s="1338"/>
      <c r="I5" s="1340"/>
      <c r="J5" s="1342"/>
      <c r="K5" s="1344"/>
      <c r="L5" s="1336"/>
      <c r="M5" s="1346"/>
      <c r="N5" s="1309"/>
      <c r="O5" s="656"/>
      <c r="P5" s="1334"/>
      <c r="Q5" s="1332"/>
    </row>
    <row r="6" spans="1:17" ht="21" x14ac:dyDescent="0.3">
      <c r="A6" s="963">
        <v>2</v>
      </c>
      <c r="B6" s="991" t="s">
        <v>300</v>
      </c>
      <c r="C6" s="962" t="s">
        <v>774</v>
      </c>
      <c r="D6" s="963"/>
      <c r="E6" s="962">
        <f>'وارده و صادره جدید ----'!C76</f>
        <v>88</v>
      </c>
      <c r="F6" s="962">
        <f>'وارده و صادره جدید ----'!E76</f>
        <v>288</v>
      </c>
      <c r="G6" s="964">
        <f>'وارده و صادره جدید ----'!H76</f>
        <v>287083732.13</v>
      </c>
      <c r="H6" s="957">
        <v>0</v>
      </c>
      <c r="I6" s="958"/>
      <c r="J6" s="551"/>
      <c r="K6" s="960">
        <f t="shared" ref="K6:K13" si="0">SUM(H6-I6)</f>
        <v>0</v>
      </c>
      <c r="L6" s="961">
        <v>10000000</v>
      </c>
      <c r="M6" s="961" t="s">
        <v>628</v>
      </c>
      <c r="N6" s="953">
        <v>27620</v>
      </c>
      <c r="O6" s="953">
        <v>5770992</v>
      </c>
      <c r="P6" s="659"/>
      <c r="Q6" s="977">
        <v>0.57999999999999996</v>
      </c>
    </row>
    <row r="7" spans="1:17" ht="21" x14ac:dyDescent="0.3">
      <c r="A7" s="963">
        <v>3</v>
      </c>
      <c r="B7" s="991" t="s">
        <v>335</v>
      </c>
      <c r="C7" s="962" t="s">
        <v>773</v>
      </c>
      <c r="D7" s="963"/>
      <c r="E7" s="962">
        <f>'وارده و صادره جدید ----'!C78</f>
        <v>6</v>
      </c>
      <c r="F7" s="962">
        <f>'وارده و صادره جدید ----'!E78</f>
        <v>24</v>
      </c>
      <c r="G7" s="964">
        <f>'وارده و صادره جدید ----'!H78</f>
        <v>40232725.82</v>
      </c>
      <c r="H7" s="957">
        <v>3492173.65</v>
      </c>
      <c r="I7" s="958"/>
      <c r="J7" s="959"/>
      <c r="K7" s="960">
        <f t="shared" si="0"/>
        <v>3492173.65</v>
      </c>
      <c r="L7" s="961">
        <v>10000000</v>
      </c>
      <c r="M7" s="961" t="s">
        <v>628</v>
      </c>
      <c r="N7" s="953">
        <v>12500</v>
      </c>
      <c r="O7" s="953"/>
      <c r="P7" s="659"/>
      <c r="Q7" s="977"/>
    </row>
    <row r="8" spans="1:17" ht="21" x14ac:dyDescent="0.3">
      <c r="A8" s="963">
        <v>4</v>
      </c>
      <c r="B8" s="991" t="s">
        <v>351</v>
      </c>
      <c r="C8" s="962" t="s">
        <v>776</v>
      </c>
      <c r="D8" s="962" t="s">
        <v>794</v>
      </c>
      <c r="E8" s="962">
        <f>'وارده و صادره جدید ----'!C80</f>
        <v>236</v>
      </c>
      <c r="F8" s="962">
        <f>'وارده و صادره جدید ----'!E80</f>
        <v>1176</v>
      </c>
      <c r="G8" s="964">
        <f>'وارده و صادره جدید ----'!H80</f>
        <v>794275231.21000004</v>
      </c>
      <c r="H8" s="957">
        <v>51628450.009999998</v>
      </c>
      <c r="I8" s="958"/>
      <c r="J8" s="959"/>
      <c r="K8" s="960">
        <f t="shared" si="0"/>
        <v>51628450.009999998</v>
      </c>
      <c r="L8" s="961">
        <v>80000000</v>
      </c>
      <c r="M8" s="961" t="s">
        <v>628</v>
      </c>
      <c r="N8" s="953">
        <v>158000</v>
      </c>
      <c r="O8" s="953">
        <v>5912000</v>
      </c>
      <c r="P8" s="659"/>
      <c r="Q8" s="977">
        <v>7.0000000000000007E-2</v>
      </c>
    </row>
    <row r="9" spans="1:17" ht="21.75" customHeight="1" x14ac:dyDescent="0.3">
      <c r="A9" s="963">
        <v>5</v>
      </c>
      <c r="B9" s="991" t="s">
        <v>406</v>
      </c>
      <c r="C9" s="962" t="s">
        <v>773</v>
      </c>
      <c r="D9" s="962" t="s">
        <v>797</v>
      </c>
      <c r="E9" s="962">
        <f>'وارده و صادره جدید ----'!C87</f>
        <v>393</v>
      </c>
      <c r="F9" s="962">
        <f>'وارده و صادره جدید ----'!E87</f>
        <v>491</v>
      </c>
      <c r="G9" s="964">
        <f>'وارده و صادره جدید ----'!H87</f>
        <v>136266361.42000002</v>
      </c>
      <c r="H9" s="957">
        <v>12654427.75</v>
      </c>
      <c r="I9" s="958"/>
      <c r="J9" s="959"/>
      <c r="K9" s="960">
        <f t="shared" si="0"/>
        <v>12654427.75</v>
      </c>
      <c r="L9" s="961">
        <v>15000000</v>
      </c>
      <c r="M9" s="961" t="s">
        <v>628</v>
      </c>
      <c r="N9" s="953">
        <v>13500</v>
      </c>
      <c r="O9" s="953"/>
      <c r="P9" s="659"/>
      <c r="Q9" s="977"/>
    </row>
    <row r="10" spans="1:17" ht="21" x14ac:dyDescent="0.25">
      <c r="A10" s="963">
        <v>6</v>
      </c>
      <c r="B10" s="991" t="s">
        <v>142</v>
      </c>
      <c r="C10" s="962" t="s">
        <v>768</v>
      </c>
      <c r="D10" s="963"/>
      <c r="E10" s="962">
        <f>'وارده و صادره جدید ----'!C71</f>
        <v>20</v>
      </c>
      <c r="F10" s="962">
        <f>'وارده و صادره جدید ----'!E71</f>
        <v>180</v>
      </c>
      <c r="G10" s="964">
        <f>'وارده و صادره جدید ----'!H71</f>
        <v>45137646.969999999</v>
      </c>
      <c r="H10" s="957">
        <v>0</v>
      </c>
      <c r="I10" s="958"/>
      <c r="J10" s="959"/>
      <c r="K10" s="960">
        <f t="shared" si="0"/>
        <v>0</v>
      </c>
      <c r="L10" s="961">
        <v>0</v>
      </c>
      <c r="M10" s="1309" t="s">
        <v>635</v>
      </c>
      <c r="N10" s="1309"/>
      <c r="O10" s="1309"/>
      <c r="P10" s="1309"/>
      <c r="Q10" s="977"/>
    </row>
    <row r="11" spans="1:17" ht="21" x14ac:dyDescent="0.25">
      <c r="A11" s="963">
        <v>7</v>
      </c>
      <c r="B11" s="991" t="s">
        <v>403</v>
      </c>
      <c r="C11" s="962" t="s">
        <v>780</v>
      </c>
      <c r="D11" s="963"/>
      <c r="E11" s="962">
        <f>'وارده و صادره جدید ----'!C84</f>
        <v>3</v>
      </c>
      <c r="F11" s="962">
        <f>'وارده و صادره جدید ----'!E84</f>
        <v>34</v>
      </c>
      <c r="G11" s="964">
        <f>'وارده و صادره جدید ----'!H84</f>
        <v>9925473.6500000004</v>
      </c>
      <c r="H11" s="957">
        <v>0</v>
      </c>
      <c r="I11" s="958"/>
      <c r="J11" s="959"/>
      <c r="K11" s="960">
        <f t="shared" si="0"/>
        <v>0</v>
      </c>
      <c r="L11" s="961">
        <v>0</v>
      </c>
      <c r="M11" s="1309" t="s">
        <v>782</v>
      </c>
      <c r="N11" s="1309"/>
      <c r="O11" s="1309"/>
      <c r="P11" s="1309"/>
      <c r="Q11" s="1309"/>
    </row>
    <row r="12" spans="1:17" ht="21" x14ac:dyDescent="0.3">
      <c r="A12" s="963">
        <v>8</v>
      </c>
      <c r="B12" s="952" t="s">
        <v>404</v>
      </c>
      <c r="C12" s="433" t="s">
        <v>778</v>
      </c>
      <c r="D12" s="433"/>
      <c r="E12" s="433">
        <f>'وارده و صادره جدید ----'!C83</f>
        <v>100</v>
      </c>
      <c r="F12" s="433">
        <f>'وارده و صادره جدید ----'!E83</f>
        <v>538</v>
      </c>
      <c r="G12" s="954">
        <f>'وارده و صادره جدید ----'!H83</f>
        <v>168086759.50999999</v>
      </c>
      <c r="H12" s="955">
        <v>0</v>
      </c>
      <c r="I12" s="542"/>
      <c r="J12" s="951"/>
      <c r="K12" s="306">
        <f t="shared" si="0"/>
        <v>0</v>
      </c>
      <c r="L12" s="961">
        <v>10000000</v>
      </c>
      <c r="M12" s="961" t="s">
        <v>628</v>
      </c>
      <c r="N12" s="953">
        <v>9000</v>
      </c>
      <c r="O12" s="953"/>
      <c r="P12" s="659"/>
      <c r="Q12" s="992"/>
    </row>
    <row r="13" spans="1:17" x14ac:dyDescent="0.3">
      <c r="A13" s="963">
        <v>9</v>
      </c>
      <c r="B13" s="975" t="s">
        <v>697</v>
      </c>
      <c r="C13" s="433" t="s">
        <v>784</v>
      </c>
      <c r="D13" s="433"/>
      <c r="E13" s="433">
        <f>'وارده و صادره جدید ----'!C90</f>
        <v>178</v>
      </c>
      <c r="F13" s="433">
        <f>'وارده و صادره جدید ----'!E90</f>
        <v>290</v>
      </c>
      <c r="G13" s="954">
        <f>'وارده و صادره جدید ----'!H90</f>
        <v>160967473.78</v>
      </c>
      <c r="H13" s="429">
        <v>0</v>
      </c>
      <c r="I13" s="430"/>
      <c r="J13" s="431"/>
      <c r="K13" s="432">
        <f t="shared" si="0"/>
        <v>0</v>
      </c>
      <c r="L13" s="961">
        <v>30000000</v>
      </c>
      <c r="M13" s="961" t="s">
        <v>628</v>
      </c>
      <c r="N13" s="953"/>
      <c r="O13" s="953"/>
      <c r="P13" s="660"/>
      <c r="Q13" s="993"/>
    </row>
    <row r="14" spans="1:17" ht="28.5" customHeight="1" x14ac:dyDescent="0.3">
      <c r="A14" s="963">
        <v>10</v>
      </c>
      <c r="B14" s="75" t="s">
        <v>2371</v>
      </c>
      <c r="C14" s="547" t="s">
        <v>479</v>
      </c>
      <c r="D14" s="547"/>
      <c r="E14" s="547">
        <f>'وارده و صادره جدید ----'!C89</f>
        <v>13</v>
      </c>
      <c r="F14" s="547">
        <f>'وارده و صادره جدید ----'!E89</f>
        <v>124</v>
      </c>
      <c r="G14" s="954">
        <f>'وارده و صادره جدید ----'!H89</f>
        <v>47549627.010000005</v>
      </c>
      <c r="H14" s="955">
        <v>2392917.67</v>
      </c>
      <c r="I14" s="548"/>
      <c r="J14" s="262"/>
      <c r="K14" s="52">
        <f t="shared" ref="K14" si="1">SUM(H14-I14)</f>
        <v>2392917.67</v>
      </c>
      <c r="L14" s="961">
        <v>10000000</v>
      </c>
      <c r="M14" s="961" t="s">
        <v>628</v>
      </c>
      <c r="N14" s="953">
        <v>10600</v>
      </c>
      <c r="O14" s="953"/>
      <c r="P14" s="661"/>
      <c r="Q14" s="994"/>
    </row>
    <row r="15" spans="1:17" x14ac:dyDescent="0.3">
      <c r="A15" s="963">
        <v>11</v>
      </c>
      <c r="B15" s="75" t="s">
        <v>1878</v>
      </c>
      <c r="C15" s="547" t="s">
        <v>813</v>
      </c>
      <c r="D15" s="547" t="s">
        <v>814</v>
      </c>
      <c r="E15" s="547">
        <f>'وارده و صادره جدید ----'!C92</f>
        <v>5</v>
      </c>
      <c r="F15" s="547">
        <f>'وارده و صادره جدید ----'!E92</f>
        <v>28</v>
      </c>
      <c r="G15" s="954">
        <f>'وارده و صادره جدید ----'!H92</f>
        <v>25719347.780000001</v>
      </c>
      <c r="H15" s="955">
        <v>0</v>
      </c>
      <c r="I15" s="956"/>
      <c r="J15" s="262"/>
      <c r="K15" s="549">
        <f>SUM(H15-I15)</f>
        <v>0</v>
      </c>
      <c r="L15" s="961">
        <v>2800000</v>
      </c>
      <c r="M15" s="961" t="s">
        <v>628</v>
      </c>
      <c r="N15" s="953">
        <v>10000</v>
      </c>
      <c r="O15" s="953">
        <v>2857476</v>
      </c>
      <c r="P15" s="660"/>
      <c r="Q15" s="994">
        <v>1</v>
      </c>
    </row>
    <row r="16" spans="1:17" x14ac:dyDescent="0.3">
      <c r="A16" s="963">
        <v>12</v>
      </c>
      <c r="B16" s="75" t="s">
        <v>4</v>
      </c>
      <c r="C16" s="547" t="s">
        <v>763</v>
      </c>
      <c r="D16" s="547" t="s">
        <v>789</v>
      </c>
      <c r="E16" s="547">
        <f>'وارده و صادره جدید ----'!C69</f>
        <v>932</v>
      </c>
      <c r="F16" s="547">
        <f>'وارده و صادره جدید ----'!E69</f>
        <v>1213</v>
      </c>
      <c r="G16" s="954">
        <f>'وارده و صادره جدید ----'!H69</f>
        <v>475737849.21000004</v>
      </c>
      <c r="H16" s="955">
        <v>11360694.710000001</v>
      </c>
      <c r="I16" s="956"/>
      <c r="J16" s="995"/>
      <c r="K16" s="549">
        <f t="shared" ref="K16" si="2">SUM(H16-I16)</f>
        <v>11360694.710000001</v>
      </c>
      <c r="L16" s="961">
        <v>20000000</v>
      </c>
      <c r="M16" s="961" t="s">
        <v>628</v>
      </c>
      <c r="N16" s="953">
        <v>38000</v>
      </c>
      <c r="O16" s="953">
        <v>1793288</v>
      </c>
      <c r="P16" s="659"/>
      <c r="Q16" s="977">
        <v>0.09</v>
      </c>
    </row>
    <row r="17" spans="1:18" x14ac:dyDescent="0.3">
      <c r="A17" s="963">
        <v>13</v>
      </c>
      <c r="B17" s="975" t="s">
        <v>405</v>
      </c>
      <c r="C17" s="433" t="s">
        <v>779</v>
      </c>
      <c r="D17" s="433"/>
      <c r="E17" s="433">
        <f>'وارده و صادره جدید ----'!C85</f>
        <v>103</v>
      </c>
      <c r="F17" s="433">
        <f>'وارده و صادره جدید ----'!E85</f>
        <v>906</v>
      </c>
      <c r="G17" s="976">
        <f>'وارده و صادره جدید ----'!H85</f>
        <v>641147223.41999996</v>
      </c>
      <c r="H17" s="429"/>
      <c r="I17" s="430"/>
      <c r="J17" s="431"/>
      <c r="K17" s="432">
        <f>SUM(H17-I17)</f>
        <v>0</v>
      </c>
      <c r="L17" s="961">
        <v>50000000</v>
      </c>
      <c r="M17" s="961" t="s">
        <v>628</v>
      </c>
      <c r="N17" s="953">
        <v>44600</v>
      </c>
      <c r="O17" s="953"/>
      <c r="P17" s="659"/>
      <c r="Q17" s="977"/>
    </row>
    <row r="18" spans="1:18" x14ac:dyDescent="0.25">
      <c r="A18" s="999">
        <v>14</v>
      </c>
      <c r="B18" s="975" t="s">
        <v>384</v>
      </c>
      <c r="C18" s="433" t="s">
        <v>777</v>
      </c>
      <c r="D18" s="433" t="s">
        <v>795</v>
      </c>
      <c r="E18" s="433">
        <f>'وارده و صادره جدید ----'!C81</f>
        <v>166</v>
      </c>
      <c r="F18" s="433">
        <f>'وارده و صادره جدید ----'!E81</f>
        <v>473</v>
      </c>
      <c r="G18" s="976">
        <f>'وارده و صادره جدید ----'!H81</f>
        <v>164253640.75</v>
      </c>
      <c r="H18" s="429">
        <v>0</v>
      </c>
      <c r="I18" s="430"/>
      <c r="J18" s="431"/>
      <c r="K18" s="998">
        <f>SUM(H18-I18)</f>
        <v>0</v>
      </c>
      <c r="L18" s="961">
        <v>10000000</v>
      </c>
      <c r="M18" s="996" t="s">
        <v>628</v>
      </c>
      <c r="N18" s="172">
        <v>30000</v>
      </c>
      <c r="O18" s="172">
        <v>1769698</v>
      </c>
      <c r="P18" s="74"/>
      <c r="Q18" s="997"/>
      <c r="R18" s="978"/>
    </row>
    <row r="19" spans="1:18" x14ac:dyDescent="0.3">
      <c r="A19" s="979"/>
      <c r="B19" s="980"/>
      <c r="C19" s="981"/>
      <c r="D19" s="981"/>
      <c r="E19" s="981"/>
      <c r="F19" s="981"/>
      <c r="G19" s="982"/>
      <c r="H19" s="983"/>
      <c r="I19" s="984"/>
      <c r="J19" s="985"/>
      <c r="K19" s="986"/>
      <c r="L19" s="987"/>
      <c r="M19" s="987"/>
      <c r="N19" s="988"/>
      <c r="O19" s="988"/>
      <c r="P19" s="989"/>
      <c r="Q19" s="990"/>
    </row>
    <row r="20" spans="1:18" ht="21.75" thickBot="1" x14ac:dyDescent="0.35">
      <c r="A20" s="1363" t="s">
        <v>6</v>
      </c>
      <c r="B20" s="1364"/>
      <c r="C20" s="1364"/>
      <c r="D20" s="1365"/>
      <c r="E20" s="968">
        <f>SUM(E4:E19)</f>
        <v>2356</v>
      </c>
      <c r="F20" s="968">
        <f>SUM(F4:F19)</f>
        <v>6416</v>
      </c>
      <c r="G20" s="969">
        <f>SUM(G4:G19)</f>
        <v>3255925824.4200001</v>
      </c>
      <c r="H20" s="970">
        <f>SUM(H4:H19)</f>
        <v>81528663.789999992</v>
      </c>
      <c r="I20" s="971">
        <f>SUM(I4:I19)</f>
        <v>0</v>
      </c>
      <c r="J20" s="972"/>
      <c r="K20" s="973">
        <f>SUM(K4:K19)</f>
        <v>81528663.789999992</v>
      </c>
      <c r="L20" s="974">
        <f>SUM(L4:L17)</f>
        <v>237800000</v>
      </c>
      <c r="M20" s="242"/>
      <c r="N20" s="243"/>
      <c r="O20" s="243"/>
      <c r="P20" s="244"/>
      <c r="Q20" s="524"/>
    </row>
    <row r="22" spans="1:18" x14ac:dyDescent="0.3">
      <c r="D22" s="2"/>
    </row>
    <row r="25" spans="1:18" ht="18.75" customHeight="1" x14ac:dyDescent="0.3">
      <c r="A25" s="682"/>
      <c r="B25" s="682"/>
      <c r="C25" s="949"/>
      <c r="D25" s="949"/>
      <c r="E25" s="949"/>
      <c r="F25" s="949"/>
      <c r="G25" s="949"/>
      <c r="H25" s="949"/>
      <c r="I25" s="949"/>
      <c r="J25" s="949"/>
      <c r="K25" s="949"/>
      <c r="L25" s="949"/>
      <c r="M25" s="949"/>
      <c r="N25" s="949"/>
      <c r="O25" s="949"/>
      <c r="P25" s="949"/>
      <c r="Q25" s="949"/>
    </row>
  </sheetData>
  <mergeCells count="32">
    <mergeCell ref="A20:D20"/>
    <mergeCell ref="E4:E5"/>
    <mergeCell ref="F4:F5"/>
    <mergeCell ref="D4:D5"/>
    <mergeCell ref="G4:G5"/>
    <mergeCell ref="C4:C5"/>
    <mergeCell ref="A4:A5"/>
    <mergeCell ref="A1:P1"/>
    <mergeCell ref="A2:A3"/>
    <mergeCell ref="B2:B3"/>
    <mergeCell ref="E2:E3"/>
    <mergeCell ref="F2:F3"/>
    <mergeCell ref="G2:G3"/>
    <mergeCell ref="H2:H3"/>
    <mergeCell ref="J2:J3"/>
    <mergeCell ref="K2:K3"/>
    <mergeCell ref="M2:P2"/>
    <mergeCell ref="C2:C3"/>
    <mergeCell ref="D2:D3"/>
    <mergeCell ref="Q2:Q3"/>
    <mergeCell ref="B4:B5"/>
    <mergeCell ref="Q4:Q5"/>
    <mergeCell ref="M10:P10"/>
    <mergeCell ref="M11:Q11"/>
    <mergeCell ref="N4:N5"/>
    <mergeCell ref="P4:P5"/>
    <mergeCell ref="L4:L5"/>
    <mergeCell ref="H4:H5"/>
    <mergeCell ref="I4:I5"/>
    <mergeCell ref="J4:J5"/>
    <mergeCell ref="K4:K5"/>
    <mergeCell ref="M4:M5"/>
  </mergeCells>
  <pageMargins left="0.25" right="0.25" top="0.75" bottom="0.75" header="0.3" footer="0.3"/>
  <pageSetup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rightToLeft="1" topLeftCell="A74" zoomScaleNormal="100" workbookViewId="0">
      <selection activeCell="H27" sqref="H27"/>
    </sheetView>
  </sheetViews>
  <sheetFormatPr defaultRowHeight="15" x14ac:dyDescent="0.25"/>
  <cols>
    <col min="2" max="2" width="16.85546875" customWidth="1"/>
    <col min="4" max="4" width="21.7109375" bestFit="1" customWidth="1"/>
    <col min="6" max="6" width="21" bestFit="1" customWidth="1"/>
    <col min="8" max="8" width="16.85546875" bestFit="1" customWidth="1"/>
    <col min="10" max="10" width="23.28515625" bestFit="1" customWidth="1"/>
    <col min="12" max="12" width="22.7109375" bestFit="1" customWidth="1"/>
    <col min="14" max="14" width="16.85546875" bestFit="1" customWidth="1"/>
  </cols>
  <sheetData>
    <row r="1" spans="1:14" ht="15.75" thickBot="1" x14ac:dyDescent="0.3">
      <c r="A1" s="683"/>
      <c r="B1" s="1378" t="s">
        <v>143</v>
      </c>
      <c r="C1" s="1378"/>
      <c r="D1" s="1378"/>
      <c r="E1" s="1378"/>
      <c r="F1" s="1378"/>
      <c r="G1" s="758"/>
      <c r="H1" s="1378" t="s">
        <v>177</v>
      </c>
      <c r="I1" s="1378"/>
      <c r="J1" s="1378"/>
      <c r="K1" s="1378"/>
      <c r="L1" s="1378"/>
    </row>
    <row r="2" spans="1:14" ht="30.75" thickBot="1" x14ac:dyDescent="0.3">
      <c r="A2" s="683"/>
      <c r="B2" s="13" t="s">
        <v>0</v>
      </c>
      <c r="C2" s="18" t="s">
        <v>120</v>
      </c>
      <c r="D2" s="17" t="s">
        <v>119</v>
      </c>
      <c r="E2" s="22" t="s">
        <v>121</v>
      </c>
      <c r="F2" s="14" t="s">
        <v>118</v>
      </c>
      <c r="G2" s="758"/>
      <c r="H2" s="13" t="s">
        <v>0</v>
      </c>
      <c r="I2" s="6" t="s">
        <v>120</v>
      </c>
      <c r="J2" s="17" t="s">
        <v>119</v>
      </c>
      <c r="K2" s="6" t="s">
        <v>121</v>
      </c>
      <c r="L2" s="27" t="s">
        <v>118</v>
      </c>
    </row>
    <row r="3" spans="1:14" x14ac:dyDescent="0.25">
      <c r="A3" s="683"/>
      <c r="B3" s="759" t="s">
        <v>1</v>
      </c>
      <c r="C3" s="760">
        <v>62</v>
      </c>
      <c r="D3" s="23">
        <v>58572899.869999997</v>
      </c>
      <c r="E3" s="760">
        <v>52</v>
      </c>
      <c r="F3" s="19">
        <v>27310498.079999998</v>
      </c>
      <c r="G3" s="758"/>
      <c r="H3" s="759" t="s">
        <v>1</v>
      </c>
      <c r="I3" s="761">
        <v>616</v>
      </c>
      <c r="J3" s="23">
        <v>561919649.13</v>
      </c>
      <c r="K3" s="761">
        <v>471</v>
      </c>
      <c r="L3" s="19">
        <v>521337301.5</v>
      </c>
      <c r="N3" s="10">
        <f>SUM(J3+L3)</f>
        <v>1083256950.6300001</v>
      </c>
    </row>
    <row r="4" spans="1:14" x14ac:dyDescent="0.25">
      <c r="A4" s="683"/>
      <c r="B4" s="762" t="s">
        <v>3</v>
      </c>
      <c r="C4" s="763">
        <v>10</v>
      </c>
      <c r="D4" s="24">
        <v>16555000</v>
      </c>
      <c r="E4" s="763">
        <v>31</v>
      </c>
      <c r="F4" s="20">
        <v>4767577.88</v>
      </c>
      <c r="G4" s="758"/>
      <c r="H4" s="762" t="s">
        <v>3</v>
      </c>
      <c r="I4" s="764">
        <v>61</v>
      </c>
      <c r="J4" s="24">
        <v>40788072.079999998</v>
      </c>
      <c r="K4" s="764">
        <v>60</v>
      </c>
      <c r="L4" s="20">
        <v>41085782.340000004</v>
      </c>
      <c r="N4" s="10">
        <f>SUM(J4+L4)</f>
        <v>81873854.420000002</v>
      </c>
    </row>
    <row r="5" spans="1:14" x14ac:dyDescent="0.25">
      <c r="A5" s="683"/>
      <c r="B5" s="762" t="s">
        <v>2</v>
      </c>
      <c r="C5" s="763">
        <v>19</v>
      </c>
      <c r="D5" s="24">
        <v>17259636.75</v>
      </c>
      <c r="E5" s="763">
        <v>0</v>
      </c>
      <c r="F5" s="20"/>
      <c r="G5" s="758"/>
      <c r="H5" s="762" t="s">
        <v>2</v>
      </c>
      <c r="I5" s="764">
        <v>84</v>
      </c>
      <c r="J5" s="24">
        <v>100790298.95</v>
      </c>
      <c r="K5" s="764">
        <v>45</v>
      </c>
      <c r="L5" s="20">
        <v>103320040.34</v>
      </c>
      <c r="N5" s="10">
        <f t="shared" ref="N5:N9" si="0">SUM(J5+L5)</f>
        <v>204110339.29000002</v>
      </c>
    </row>
    <row r="6" spans="1:14" x14ac:dyDescent="0.25">
      <c r="A6" s="683"/>
      <c r="B6" s="762" t="s">
        <v>5</v>
      </c>
      <c r="C6" s="763">
        <v>0</v>
      </c>
      <c r="D6" s="24">
        <v>0</v>
      </c>
      <c r="E6" s="763">
        <v>0</v>
      </c>
      <c r="F6" s="20"/>
      <c r="G6" s="758"/>
      <c r="H6" s="762" t="s">
        <v>5</v>
      </c>
      <c r="I6" s="764">
        <v>47</v>
      </c>
      <c r="J6" s="24">
        <v>38342548.850000001</v>
      </c>
      <c r="K6" s="764">
        <v>60</v>
      </c>
      <c r="L6" s="20">
        <v>23839762.98</v>
      </c>
      <c r="N6" s="10">
        <f t="shared" si="0"/>
        <v>62182311.829999998</v>
      </c>
    </row>
    <row r="7" spans="1:14" ht="15.75" thickBot="1" x14ac:dyDescent="0.3">
      <c r="A7" s="683"/>
      <c r="B7" s="762" t="s">
        <v>25</v>
      </c>
      <c r="C7" s="763">
        <v>0</v>
      </c>
      <c r="D7" s="24">
        <v>0</v>
      </c>
      <c r="E7" s="763">
        <v>0</v>
      </c>
      <c r="F7" s="20"/>
      <c r="G7" s="758"/>
      <c r="H7" s="762" t="s">
        <v>25</v>
      </c>
      <c r="I7" s="764">
        <v>19</v>
      </c>
      <c r="J7" s="24">
        <v>23243520.550000001</v>
      </c>
      <c r="K7" s="764">
        <v>36</v>
      </c>
      <c r="L7" s="20">
        <v>14213730.550000001</v>
      </c>
      <c r="N7" s="10">
        <f t="shared" si="0"/>
        <v>37457251.100000001</v>
      </c>
    </row>
    <row r="8" spans="1:14" ht="15.75" thickBot="1" x14ac:dyDescent="0.3">
      <c r="A8" s="683"/>
      <c r="B8" s="765" t="s">
        <v>112</v>
      </c>
      <c r="C8" s="765">
        <f>SUM(C3:C7)</f>
        <v>91</v>
      </c>
      <c r="D8" s="17">
        <f>SUM(D3:D7)</f>
        <v>92387536.620000005</v>
      </c>
      <c r="E8" s="766">
        <f>SUM(E3:E7)</f>
        <v>83</v>
      </c>
      <c r="F8" s="27">
        <f>SUM(F3:F7)</f>
        <v>32078075.959999997</v>
      </c>
      <c r="G8" s="758"/>
      <c r="H8" s="767" t="s">
        <v>116</v>
      </c>
      <c r="I8" s="768">
        <v>44</v>
      </c>
      <c r="J8" s="25">
        <v>37746385.969999999</v>
      </c>
      <c r="K8" s="768">
        <v>6</v>
      </c>
      <c r="L8" s="21">
        <v>30603875.960000001</v>
      </c>
      <c r="N8" s="10">
        <f t="shared" si="0"/>
        <v>68350261.930000007</v>
      </c>
    </row>
    <row r="9" spans="1:14" ht="15.75" thickBot="1" x14ac:dyDescent="0.3">
      <c r="A9" s="683"/>
      <c r="B9" s="758"/>
      <c r="C9" s="758"/>
      <c r="D9" s="16"/>
      <c r="E9" s="758"/>
      <c r="F9" s="11"/>
      <c r="G9" s="758"/>
      <c r="H9" s="769" t="s">
        <v>144</v>
      </c>
      <c r="I9" s="770">
        <v>6</v>
      </c>
      <c r="J9" s="28">
        <v>3737730.67</v>
      </c>
      <c r="K9" s="770">
        <v>1</v>
      </c>
      <c r="L9" s="29">
        <v>1702151.99</v>
      </c>
      <c r="N9" s="10">
        <f t="shared" si="0"/>
        <v>5439882.6600000001</v>
      </c>
    </row>
    <row r="10" spans="1:14" ht="15.75" thickBot="1" x14ac:dyDescent="0.3">
      <c r="A10" s="683"/>
      <c r="B10" s="758"/>
      <c r="C10" s="758"/>
      <c r="D10" s="16">
        <f>SUM(D8+F8)</f>
        <v>124465612.58</v>
      </c>
      <c r="E10" s="758"/>
      <c r="F10" s="11"/>
      <c r="G10" s="758"/>
      <c r="H10" s="755" t="s">
        <v>112</v>
      </c>
      <c r="I10" s="755">
        <f>SUM(I3:I9)</f>
        <v>877</v>
      </c>
      <c r="J10" s="771">
        <f>SUM(J3:J9)</f>
        <v>806568206.20000005</v>
      </c>
      <c r="K10" s="772">
        <f>SUM(K3:K9)</f>
        <v>679</v>
      </c>
      <c r="L10" s="364">
        <f>SUM(L3:L9)</f>
        <v>736102645.66000009</v>
      </c>
      <c r="N10" s="10">
        <f>SUM(J10+L10)</f>
        <v>1542670851.8600001</v>
      </c>
    </row>
    <row r="13" spans="1:14" ht="15.75" customHeight="1" thickBot="1" x14ac:dyDescent="0.3">
      <c r="B13" s="1378" t="s">
        <v>2183</v>
      </c>
      <c r="C13" s="1378"/>
      <c r="D13" s="1378"/>
      <c r="E13" s="1378"/>
      <c r="F13" s="1378"/>
      <c r="H13" s="1378" t="s">
        <v>2408</v>
      </c>
      <c r="I13" s="1378"/>
      <c r="J13" s="1378"/>
      <c r="K13" s="1378"/>
      <c r="L13" s="1378"/>
    </row>
    <row r="14" spans="1:14" ht="30.75" thickBot="1" x14ac:dyDescent="0.3">
      <c r="B14" s="6" t="s">
        <v>0</v>
      </c>
      <c r="C14" s="6" t="s">
        <v>120</v>
      </c>
      <c r="D14" s="17" t="s">
        <v>119</v>
      </c>
      <c r="E14" s="6" t="s">
        <v>121</v>
      </c>
      <c r="F14" s="27" t="s">
        <v>118</v>
      </c>
      <c r="H14" s="6" t="s">
        <v>0</v>
      </c>
      <c r="I14" s="6" t="s">
        <v>120</v>
      </c>
      <c r="J14" s="17" t="s">
        <v>119</v>
      </c>
      <c r="K14" s="6" t="s">
        <v>121</v>
      </c>
      <c r="L14" s="27" t="s">
        <v>118</v>
      </c>
    </row>
    <row r="15" spans="1:14" x14ac:dyDescent="0.25">
      <c r="B15" s="398" t="s">
        <v>1</v>
      </c>
      <c r="C15" s="756">
        <v>1496</v>
      </c>
      <c r="D15" s="357">
        <v>2585497335.4099998</v>
      </c>
      <c r="E15" s="756">
        <v>3305</v>
      </c>
      <c r="F15" s="462">
        <v>2550067448.5999999</v>
      </c>
      <c r="H15" s="398" t="s">
        <v>1</v>
      </c>
      <c r="I15" s="756">
        <v>88</v>
      </c>
      <c r="J15" s="357">
        <v>52426656.590000004</v>
      </c>
      <c r="K15" s="756">
        <v>22</v>
      </c>
      <c r="L15" s="462">
        <v>22415474.510000002</v>
      </c>
      <c r="M15">
        <f>SUM(I15+K15)</f>
        <v>110</v>
      </c>
      <c r="N15" s="10">
        <f>SUM(J15+L15)</f>
        <v>74842131.100000009</v>
      </c>
    </row>
    <row r="16" spans="1:14" x14ac:dyDescent="0.25">
      <c r="B16" s="405" t="s">
        <v>3</v>
      </c>
      <c r="C16" s="773">
        <v>1632</v>
      </c>
      <c r="D16" s="37">
        <v>1550032075.8499999</v>
      </c>
      <c r="E16" s="773">
        <v>5498</v>
      </c>
      <c r="F16" s="256">
        <v>1556858749.8299999</v>
      </c>
      <c r="H16" s="405" t="s">
        <v>3</v>
      </c>
      <c r="I16" s="773">
        <v>44</v>
      </c>
      <c r="J16" s="37">
        <v>52169358.469999999</v>
      </c>
      <c r="K16" s="773">
        <v>220</v>
      </c>
      <c r="L16" s="256">
        <v>64310665.479999997</v>
      </c>
      <c r="M16">
        <f t="shared" ref="M16:M57" si="1">SUM(I16+K16)</f>
        <v>264</v>
      </c>
      <c r="N16" s="10">
        <f t="shared" ref="N16:N57" si="2">SUM(J16+L16)</f>
        <v>116480023.94999999</v>
      </c>
    </row>
    <row r="17" spans="1:14" x14ac:dyDescent="0.25">
      <c r="B17" s="405" t="s">
        <v>2</v>
      </c>
      <c r="C17" s="773">
        <v>3133</v>
      </c>
      <c r="D17" s="37">
        <v>3492941455.48</v>
      </c>
      <c r="E17" s="773">
        <v>6833</v>
      </c>
      <c r="F17" s="256">
        <v>3455687245.9099998</v>
      </c>
      <c r="H17" s="405" t="s">
        <v>2</v>
      </c>
      <c r="I17" s="773">
        <v>165</v>
      </c>
      <c r="J17" s="37">
        <v>104144658.79000001</v>
      </c>
      <c r="K17" s="773">
        <v>404</v>
      </c>
      <c r="L17" s="256">
        <v>94432464.280000001</v>
      </c>
      <c r="M17">
        <f t="shared" si="1"/>
        <v>569</v>
      </c>
      <c r="N17" s="10">
        <f t="shared" si="2"/>
        <v>198577123.06999999</v>
      </c>
    </row>
    <row r="18" spans="1:14" x14ac:dyDescent="0.25">
      <c r="B18" s="405" t="s">
        <v>5</v>
      </c>
      <c r="C18" s="773">
        <v>66</v>
      </c>
      <c r="D18" s="37">
        <v>92042086.900000006</v>
      </c>
      <c r="E18" s="773">
        <v>591</v>
      </c>
      <c r="F18" s="256">
        <v>105318333.03</v>
      </c>
      <c r="H18" s="405" t="s">
        <v>5</v>
      </c>
      <c r="I18" s="773"/>
      <c r="J18" s="37"/>
      <c r="K18" s="773"/>
      <c r="L18" s="256"/>
      <c r="M18">
        <f t="shared" si="1"/>
        <v>0</v>
      </c>
      <c r="N18" s="10">
        <f t="shared" si="2"/>
        <v>0</v>
      </c>
    </row>
    <row r="19" spans="1:14" x14ac:dyDescent="0.25">
      <c r="B19" s="405" t="s">
        <v>25</v>
      </c>
      <c r="C19" s="773">
        <v>913</v>
      </c>
      <c r="D19" s="37">
        <v>219522673.90000001</v>
      </c>
      <c r="E19" s="773">
        <v>1177</v>
      </c>
      <c r="F19" s="256">
        <v>218757924.21000001</v>
      </c>
      <c r="H19" s="405" t="s">
        <v>25</v>
      </c>
      <c r="I19" s="773"/>
      <c r="J19" s="37"/>
      <c r="K19" s="773"/>
      <c r="L19" s="256"/>
      <c r="M19">
        <f t="shared" si="1"/>
        <v>0</v>
      </c>
      <c r="N19" s="10">
        <f t="shared" si="2"/>
        <v>0</v>
      </c>
    </row>
    <row r="20" spans="1:14" x14ac:dyDescent="0.25">
      <c r="B20" s="405" t="s">
        <v>116</v>
      </c>
      <c r="C20" s="773">
        <v>320</v>
      </c>
      <c r="D20" s="37">
        <v>515392596.45999998</v>
      </c>
      <c r="E20" s="773">
        <v>2156</v>
      </c>
      <c r="F20" s="256">
        <v>515830882.32999998</v>
      </c>
      <c r="H20" s="405" t="s">
        <v>116</v>
      </c>
      <c r="I20" s="773">
        <v>6</v>
      </c>
      <c r="J20" s="37">
        <v>15529910.41</v>
      </c>
      <c r="K20" s="773">
        <v>71</v>
      </c>
      <c r="L20" s="256">
        <v>16752161.220000001</v>
      </c>
      <c r="M20">
        <f t="shared" si="1"/>
        <v>77</v>
      </c>
      <c r="N20" s="10">
        <f t="shared" si="2"/>
        <v>32282071.630000003</v>
      </c>
    </row>
    <row r="21" spans="1:14" x14ac:dyDescent="0.25">
      <c r="B21" s="405" t="s">
        <v>144</v>
      </c>
      <c r="C21" s="773">
        <v>14</v>
      </c>
      <c r="D21" s="37">
        <v>18930677.09</v>
      </c>
      <c r="E21" s="773">
        <v>179</v>
      </c>
      <c r="F21" s="256">
        <v>20767087.219999999</v>
      </c>
      <c r="H21" s="405" t="s">
        <v>144</v>
      </c>
      <c r="I21" s="773"/>
      <c r="J21" s="37"/>
      <c r="K21" s="773"/>
      <c r="L21" s="256"/>
      <c r="M21">
        <f t="shared" si="1"/>
        <v>0</v>
      </c>
      <c r="N21" s="10">
        <f t="shared" si="2"/>
        <v>0</v>
      </c>
    </row>
    <row r="22" spans="1:14" x14ac:dyDescent="0.25">
      <c r="B22" s="405" t="s">
        <v>182</v>
      </c>
      <c r="C22" s="773">
        <v>150</v>
      </c>
      <c r="D22" s="37">
        <v>681201682.41999996</v>
      </c>
      <c r="E22" s="773">
        <v>1566</v>
      </c>
      <c r="F22" s="256">
        <v>666868123.51999998</v>
      </c>
      <c r="H22" s="405" t="s">
        <v>182</v>
      </c>
      <c r="I22" s="773">
        <v>4</v>
      </c>
      <c r="J22" s="37">
        <v>21611984.559999999</v>
      </c>
      <c r="K22" s="773">
        <v>93</v>
      </c>
      <c r="L22" s="256">
        <v>29670121.079999998</v>
      </c>
      <c r="M22">
        <f t="shared" si="1"/>
        <v>97</v>
      </c>
      <c r="N22" s="10">
        <f t="shared" si="2"/>
        <v>51282105.640000001</v>
      </c>
    </row>
    <row r="23" spans="1:14" x14ac:dyDescent="0.25">
      <c r="B23" s="405" t="s">
        <v>264</v>
      </c>
      <c r="C23" s="773">
        <v>132</v>
      </c>
      <c r="D23" s="37">
        <v>99307194.319999993</v>
      </c>
      <c r="E23" s="773">
        <v>455</v>
      </c>
      <c r="F23" s="256">
        <v>97574384.109999999</v>
      </c>
      <c r="H23" s="405" t="s">
        <v>264</v>
      </c>
      <c r="I23" s="773">
        <v>3</v>
      </c>
      <c r="J23" s="37">
        <v>4949880</v>
      </c>
      <c r="K23" s="773">
        <v>36</v>
      </c>
      <c r="L23" s="256">
        <v>4739367.3499999996</v>
      </c>
      <c r="M23">
        <f t="shared" si="1"/>
        <v>39</v>
      </c>
      <c r="N23" s="10">
        <f t="shared" si="2"/>
        <v>9689247.3499999996</v>
      </c>
    </row>
    <row r="24" spans="1:14" x14ac:dyDescent="0.25">
      <c r="B24" s="405" t="s">
        <v>263</v>
      </c>
      <c r="C24" s="773">
        <v>1992</v>
      </c>
      <c r="D24" s="37">
        <v>2054505780.73</v>
      </c>
      <c r="E24" s="773">
        <v>7013</v>
      </c>
      <c r="F24" s="256">
        <v>1995404374.55</v>
      </c>
      <c r="H24" s="405" t="s">
        <v>263</v>
      </c>
      <c r="I24" s="773">
        <v>107</v>
      </c>
      <c r="J24" s="37">
        <v>161392352.56</v>
      </c>
      <c r="K24" s="773">
        <v>379</v>
      </c>
      <c r="L24" s="256">
        <v>122998551.17</v>
      </c>
      <c r="M24">
        <f t="shared" si="1"/>
        <v>486</v>
      </c>
      <c r="N24" s="10">
        <f t="shared" si="2"/>
        <v>284390903.73000002</v>
      </c>
    </row>
    <row r="25" spans="1:14" ht="16.5" customHeight="1" x14ac:dyDescent="0.25">
      <c r="B25" s="405" t="s">
        <v>294</v>
      </c>
      <c r="C25" s="773">
        <v>424</v>
      </c>
      <c r="D25" s="37">
        <v>527686067.69999999</v>
      </c>
      <c r="E25" s="773">
        <v>2067</v>
      </c>
      <c r="F25" s="256">
        <v>491541130.79000002</v>
      </c>
      <c r="H25" s="405" t="s">
        <v>294</v>
      </c>
      <c r="I25" s="773">
        <v>79</v>
      </c>
      <c r="J25" s="37">
        <v>104713491.36</v>
      </c>
      <c r="K25" s="773">
        <v>120</v>
      </c>
      <c r="L25" s="256">
        <v>89714024.609999999</v>
      </c>
      <c r="M25">
        <f t="shared" si="1"/>
        <v>199</v>
      </c>
      <c r="N25" s="10">
        <f>SUM(J25+L25)</f>
        <v>194427515.97</v>
      </c>
    </row>
    <row r="26" spans="1:14" ht="18" customHeight="1" x14ac:dyDescent="0.25">
      <c r="B26" s="405" t="s">
        <v>300</v>
      </c>
      <c r="C26" s="773">
        <v>88</v>
      </c>
      <c r="D26" s="37">
        <v>129626917.53</v>
      </c>
      <c r="E26" s="773">
        <v>288</v>
      </c>
      <c r="F26" s="256">
        <v>157456814.59999999</v>
      </c>
      <c r="H26" s="405" t="s">
        <v>300</v>
      </c>
      <c r="I26" s="773"/>
      <c r="J26" s="37"/>
      <c r="K26" s="773"/>
      <c r="L26" s="256"/>
      <c r="M26">
        <f t="shared" si="1"/>
        <v>0</v>
      </c>
      <c r="N26" s="10">
        <f t="shared" si="2"/>
        <v>0</v>
      </c>
    </row>
    <row r="27" spans="1:14" x14ac:dyDescent="0.25">
      <c r="B27" s="405" t="s">
        <v>324</v>
      </c>
      <c r="C27" s="773">
        <v>392</v>
      </c>
      <c r="D27" s="37">
        <v>126945464.75</v>
      </c>
      <c r="E27" s="773">
        <v>649</v>
      </c>
      <c r="F27" s="256">
        <v>119037276.06999999</v>
      </c>
      <c r="H27" s="405" t="s">
        <v>324</v>
      </c>
      <c r="I27" s="773">
        <v>16</v>
      </c>
      <c r="J27" s="37">
        <v>27269319.140000001</v>
      </c>
      <c r="K27" s="773">
        <v>86</v>
      </c>
      <c r="L27" s="256">
        <v>20354053.98</v>
      </c>
      <c r="M27">
        <f t="shared" si="1"/>
        <v>102</v>
      </c>
      <c r="N27" s="10">
        <f t="shared" si="2"/>
        <v>47623373.120000005</v>
      </c>
    </row>
    <row r="28" spans="1:14" x14ac:dyDescent="0.25">
      <c r="B28" s="405" t="s">
        <v>335</v>
      </c>
      <c r="C28" s="773">
        <v>6</v>
      </c>
      <c r="D28" s="37">
        <v>21884760.460000001</v>
      </c>
      <c r="E28" s="773">
        <v>24</v>
      </c>
      <c r="F28" s="256">
        <v>18347965.359999999</v>
      </c>
      <c r="H28" s="405" t="s">
        <v>335</v>
      </c>
      <c r="I28" s="773"/>
      <c r="J28" s="37"/>
      <c r="K28" s="773"/>
      <c r="L28" s="256"/>
      <c r="M28">
        <f>SUM(I28+K28)</f>
        <v>0</v>
      </c>
      <c r="N28" s="10">
        <f t="shared" si="2"/>
        <v>0</v>
      </c>
    </row>
    <row r="29" spans="1:14" x14ac:dyDescent="0.25">
      <c r="B29" s="405" t="s">
        <v>345</v>
      </c>
      <c r="C29" s="773">
        <v>58</v>
      </c>
      <c r="D29" s="37">
        <v>55936301.109999999</v>
      </c>
      <c r="E29" s="773">
        <v>162</v>
      </c>
      <c r="F29" s="256">
        <v>52400619.75</v>
      </c>
      <c r="H29" s="405" t="s">
        <v>345</v>
      </c>
      <c r="I29" s="773"/>
      <c r="J29" s="37"/>
      <c r="K29" s="773">
        <v>3</v>
      </c>
      <c r="L29" s="256">
        <v>44769.67</v>
      </c>
      <c r="M29">
        <f t="shared" si="1"/>
        <v>3</v>
      </c>
      <c r="N29" s="10">
        <f t="shared" si="2"/>
        <v>44769.67</v>
      </c>
    </row>
    <row r="30" spans="1:14" ht="15.75" customHeight="1" x14ac:dyDescent="0.25">
      <c r="A30" s="683"/>
      <c r="B30" s="775" t="s">
        <v>351</v>
      </c>
      <c r="C30" s="773">
        <v>236</v>
      </c>
      <c r="D30" s="37">
        <v>413055603.36000001</v>
      </c>
      <c r="E30" s="773">
        <v>1176</v>
      </c>
      <c r="F30" s="256">
        <v>381219627.85000002</v>
      </c>
      <c r="H30" s="775" t="s">
        <v>351</v>
      </c>
      <c r="I30" s="773"/>
      <c r="J30" s="776"/>
      <c r="K30" s="773"/>
      <c r="L30" s="633"/>
      <c r="M30">
        <f t="shared" si="1"/>
        <v>0</v>
      </c>
      <c r="N30" s="10">
        <f t="shared" si="2"/>
        <v>0</v>
      </c>
    </row>
    <row r="31" spans="1:14" x14ac:dyDescent="0.25">
      <c r="A31" s="683"/>
      <c r="B31" s="775" t="s">
        <v>384</v>
      </c>
      <c r="C31" s="773">
        <v>166</v>
      </c>
      <c r="D31" s="37">
        <v>82376505.400000006</v>
      </c>
      <c r="E31" s="773">
        <v>464</v>
      </c>
      <c r="F31" s="256">
        <v>78412631.450000003</v>
      </c>
      <c r="H31" s="775" t="s">
        <v>384</v>
      </c>
      <c r="I31" s="773"/>
      <c r="J31" s="776"/>
      <c r="K31" s="773">
        <v>9</v>
      </c>
      <c r="L31" s="633">
        <v>3464503.9</v>
      </c>
      <c r="M31">
        <f t="shared" si="1"/>
        <v>9</v>
      </c>
      <c r="N31" s="10">
        <f t="shared" si="2"/>
        <v>3464503.9</v>
      </c>
    </row>
    <row r="32" spans="1:14" ht="15" customHeight="1" x14ac:dyDescent="0.25">
      <c r="A32" s="683"/>
      <c r="B32" s="775" t="s">
        <v>401</v>
      </c>
      <c r="C32" s="773">
        <v>33</v>
      </c>
      <c r="D32" s="37">
        <v>48485829.600000001</v>
      </c>
      <c r="E32" s="773">
        <v>247</v>
      </c>
      <c r="F32" s="256">
        <v>46278595.960000001</v>
      </c>
      <c r="H32" s="775" t="s">
        <v>401</v>
      </c>
      <c r="I32" s="773">
        <v>19</v>
      </c>
      <c r="J32" s="776">
        <v>53378028.719999999</v>
      </c>
      <c r="K32" s="773">
        <v>145</v>
      </c>
      <c r="L32" s="633">
        <v>42320832.270000003</v>
      </c>
      <c r="M32">
        <f t="shared" si="1"/>
        <v>164</v>
      </c>
      <c r="N32" s="10">
        <f t="shared" si="2"/>
        <v>95698860.99000001</v>
      </c>
    </row>
    <row r="33" spans="1:14" ht="17.25" customHeight="1" x14ac:dyDescent="0.25">
      <c r="A33" s="683"/>
      <c r="B33" s="775" t="s">
        <v>402</v>
      </c>
      <c r="C33" s="773">
        <v>100</v>
      </c>
      <c r="D33" s="37">
        <v>84343210.629999995</v>
      </c>
      <c r="E33" s="773">
        <v>538</v>
      </c>
      <c r="F33" s="256">
        <v>83743548.879999995</v>
      </c>
      <c r="H33" s="775" t="s">
        <v>402</v>
      </c>
      <c r="I33" s="773"/>
      <c r="J33" s="776"/>
      <c r="K33" s="773"/>
      <c r="L33" s="633"/>
      <c r="M33">
        <f t="shared" si="1"/>
        <v>0</v>
      </c>
      <c r="N33" s="10">
        <f t="shared" si="2"/>
        <v>0</v>
      </c>
    </row>
    <row r="34" spans="1:14" x14ac:dyDescent="0.25">
      <c r="A34" s="683"/>
      <c r="B34" s="775" t="s">
        <v>403</v>
      </c>
      <c r="C34" s="773">
        <v>3</v>
      </c>
      <c r="D34" s="37">
        <v>4978703.4000000004</v>
      </c>
      <c r="E34" s="773">
        <v>34</v>
      </c>
      <c r="F34" s="256">
        <v>4946770.25</v>
      </c>
      <c r="H34" s="775" t="s">
        <v>403</v>
      </c>
      <c r="I34" s="773"/>
      <c r="J34" s="776"/>
      <c r="K34" s="773"/>
      <c r="L34" s="633"/>
      <c r="M34">
        <f t="shared" si="1"/>
        <v>0</v>
      </c>
      <c r="N34" s="10">
        <f t="shared" si="2"/>
        <v>0</v>
      </c>
    </row>
    <row r="35" spans="1:14" ht="15.75" customHeight="1" x14ac:dyDescent="0.25">
      <c r="A35" s="683"/>
      <c r="B35" s="775" t="s">
        <v>407</v>
      </c>
      <c r="C35" s="773">
        <v>103</v>
      </c>
      <c r="D35" s="37">
        <v>321159357.45999998</v>
      </c>
      <c r="E35" s="773">
        <v>906</v>
      </c>
      <c r="F35" s="256">
        <v>319987865.95999998</v>
      </c>
      <c r="H35" s="775" t="s">
        <v>407</v>
      </c>
      <c r="I35" s="773"/>
      <c r="J35" s="776"/>
      <c r="K35" s="773"/>
      <c r="L35" s="633"/>
      <c r="M35">
        <f t="shared" si="1"/>
        <v>0</v>
      </c>
      <c r="N35" s="10">
        <f t="shared" si="2"/>
        <v>0</v>
      </c>
    </row>
    <row r="36" spans="1:14" x14ac:dyDescent="0.25">
      <c r="A36" s="683"/>
      <c r="B36" s="775" t="s">
        <v>408</v>
      </c>
      <c r="C36" s="773">
        <v>158</v>
      </c>
      <c r="D36" s="37">
        <v>307814389.25999999</v>
      </c>
      <c r="E36" s="773">
        <v>1519</v>
      </c>
      <c r="F36" s="256">
        <v>294034900.55000001</v>
      </c>
      <c r="H36" s="775" t="s">
        <v>408</v>
      </c>
      <c r="I36" s="773">
        <v>17</v>
      </c>
      <c r="J36" s="776">
        <v>31567790.690000001</v>
      </c>
      <c r="K36" s="773">
        <v>28</v>
      </c>
      <c r="L36" s="633">
        <v>10896997.779999999</v>
      </c>
      <c r="M36">
        <f t="shared" si="1"/>
        <v>45</v>
      </c>
      <c r="N36" s="10">
        <f t="shared" si="2"/>
        <v>42464788.469999999</v>
      </c>
    </row>
    <row r="37" spans="1:14" x14ac:dyDescent="0.25">
      <c r="A37" s="683"/>
      <c r="B37" s="775" t="s">
        <v>430</v>
      </c>
      <c r="C37" s="773">
        <v>393</v>
      </c>
      <c r="D37" s="37">
        <v>73352144.859999999</v>
      </c>
      <c r="E37" s="773">
        <v>491</v>
      </c>
      <c r="F37" s="256">
        <v>62914216.560000002</v>
      </c>
      <c r="H37" s="775" t="s">
        <v>430</v>
      </c>
      <c r="I37" s="773"/>
      <c r="J37" s="776"/>
      <c r="K37" s="773"/>
      <c r="L37" s="633"/>
      <c r="M37">
        <f t="shared" si="1"/>
        <v>0</v>
      </c>
      <c r="N37" s="10">
        <f t="shared" si="2"/>
        <v>0</v>
      </c>
    </row>
    <row r="38" spans="1:14" ht="15.75" customHeight="1" x14ac:dyDescent="0.25">
      <c r="A38" s="683"/>
      <c r="B38" s="775" t="s">
        <v>443</v>
      </c>
      <c r="C38" s="773">
        <v>690</v>
      </c>
      <c r="D38" s="37">
        <v>572666059.95000005</v>
      </c>
      <c r="E38" s="773">
        <v>2157</v>
      </c>
      <c r="F38" s="256">
        <v>545628908.98000002</v>
      </c>
      <c r="H38" s="775" t="s">
        <v>443</v>
      </c>
      <c r="I38" s="773">
        <v>127</v>
      </c>
      <c r="J38" s="776">
        <v>54313892.869999997</v>
      </c>
      <c r="K38" s="773">
        <v>108</v>
      </c>
      <c r="L38" s="633">
        <v>31845765.109999999</v>
      </c>
      <c r="M38">
        <f t="shared" si="1"/>
        <v>235</v>
      </c>
      <c r="N38" s="10">
        <f t="shared" si="2"/>
        <v>86159657.979999989</v>
      </c>
    </row>
    <row r="39" spans="1:14" x14ac:dyDescent="0.25">
      <c r="A39" s="683"/>
      <c r="B39" s="775" t="s">
        <v>607</v>
      </c>
      <c r="C39" s="773">
        <v>13</v>
      </c>
      <c r="D39" s="37">
        <v>25058746.34</v>
      </c>
      <c r="E39" s="773">
        <v>116</v>
      </c>
      <c r="F39" s="256">
        <v>22094169.920000002</v>
      </c>
      <c r="H39" s="775" t="s">
        <v>607</v>
      </c>
      <c r="I39" s="773"/>
      <c r="J39" s="776"/>
      <c r="K39" s="773">
        <v>8</v>
      </c>
      <c r="L39" s="633">
        <v>396710.75</v>
      </c>
      <c r="M39">
        <f t="shared" si="1"/>
        <v>8</v>
      </c>
      <c r="N39" s="10">
        <f t="shared" si="2"/>
        <v>396710.75</v>
      </c>
    </row>
    <row r="40" spans="1:14" x14ac:dyDescent="0.25">
      <c r="A40" s="683"/>
      <c r="B40" s="775" t="s">
        <v>697</v>
      </c>
      <c r="C40" s="773">
        <v>178</v>
      </c>
      <c r="D40" s="37">
        <v>80785576.340000004</v>
      </c>
      <c r="E40" s="773">
        <v>290</v>
      </c>
      <c r="F40" s="256">
        <v>80181897.439999998</v>
      </c>
      <c r="H40" s="775" t="s">
        <v>697</v>
      </c>
      <c r="I40" s="773"/>
      <c r="J40" s="776"/>
      <c r="K40" s="773"/>
      <c r="L40" s="633"/>
      <c r="M40">
        <f t="shared" si="1"/>
        <v>0</v>
      </c>
      <c r="N40" s="10">
        <f>SUM(J40+L40)</f>
        <v>0</v>
      </c>
    </row>
    <row r="41" spans="1:14" x14ac:dyDescent="0.25">
      <c r="A41" s="683"/>
      <c r="B41" s="775" t="s">
        <v>698</v>
      </c>
      <c r="C41" s="773">
        <v>544</v>
      </c>
      <c r="D41" s="37">
        <v>721595929.15999997</v>
      </c>
      <c r="E41" s="773">
        <v>1408</v>
      </c>
      <c r="F41" s="256">
        <v>680694279.98000002</v>
      </c>
      <c r="H41" s="775" t="s">
        <v>698</v>
      </c>
      <c r="I41" s="773">
        <v>46</v>
      </c>
      <c r="J41" s="776">
        <v>73606951.329999998</v>
      </c>
      <c r="K41" s="773">
        <v>125</v>
      </c>
      <c r="L41" s="633">
        <v>58161313.299999997</v>
      </c>
      <c r="M41">
        <f t="shared" si="1"/>
        <v>171</v>
      </c>
      <c r="N41" s="10">
        <f t="shared" si="2"/>
        <v>131768264.63</v>
      </c>
    </row>
    <row r="42" spans="1:14" x14ac:dyDescent="0.25">
      <c r="A42" s="683"/>
      <c r="B42" s="775" t="s">
        <v>870</v>
      </c>
      <c r="C42" s="773">
        <v>5</v>
      </c>
      <c r="D42" s="37">
        <v>12879531.16</v>
      </c>
      <c r="E42" s="773">
        <v>28</v>
      </c>
      <c r="F42" s="256">
        <v>12839816.619999999</v>
      </c>
      <c r="H42" s="775" t="s">
        <v>870</v>
      </c>
      <c r="I42" s="773"/>
      <c r="J42" s="776"/>
      <c r="K42" s="773"/>
      <c r="L42" s="633"/>
      <c r="M42">
        <f t="shared" si="1"/>
        <v>0</v>
      </c>
      <c r="N42" s="10">
        <f t="shared" si="2"/>
        <v>0</v>
      </c>
    </row>
    <row r="43" spans="1:14" ht="17.25" customHeight="1" x14ac:dyDescent="0.25">
      <c r="A43" s="683"/>
      <c r="B43" s="777" t="s">
        <v>899</v>
      </c>
      <c r="C43" s="774">
        <v>51</v>
      </c>
      <c r="D43" s="116">
        <v>48280251.030000001</v>
      </c>
      <c r="E43" s="774">
        <v>209</v>
      </c>
      <c r="F43" s="463">
        <v>42353873.329999998</v>
      </c>
      <c r="H43" s="777" t="s">
        <v>899</v>
      </c>
      <c r="I43" s="774">
        <v>5</v>
      </c>
      <c r="J43" s="778">
        <v>7985997.5099999998</v>
      </c>
      <c r="K43" s="774">
        <v>22</v>
      </c>
      <c r="L43" s="779">
        <v>8191107.0300000003</v>
      </c>
      <c r="M43">
        <f t="shared" si="1"/>
        <v>27</v>
      </c>
      <c r="N43" s="10">
        <f t="shared" si="2"/>
        <v>16177104.539999999</v>
      </c>
    </row>
    <row r="44" spans="1:14" x14ac:dyDescent="0.25">
      <c r="A44" s="683"/>
      <c r="B44" s="775" t="s">
        <v>904</v>
      </c>
      <c r="C44" s="773">
        <v>47</v>
      </c>
      <c r="D44" s="37">
        <v>144514184.11000001</v>
      </c>
      <c r="E44" s="773">
        <v>552</v>
      </c>
      <c r="F44" s="256">
        <v>141415675.47999999</v>
      </c>
      <c r="H44" s="775" t="s">
        <v>904</v>
      </c>
      <c r="I44" s="773">
        <v>11</v>
      </c>
      <c r="J44" s="776">
        <v>2497547.37</v>
      </c>
      <c r="K44" s="773"/>
      <c r="L44" s="633"/>
      <c r="M44">
        <f t="shared" si="1"/>
        <v>11</v>
      </c>
      <c r="N44" s="10">
        <f t="shared" si="2"/>
        <v>2497547.37</v>
      </c>
    </row>
    <row r="45" spans="1:14" x14ac:dyDescent="0.25">
      <c r="A45" s="683"/>
      <c r="B45" s="775" t="s">
        <v>1073</v>
      </c>
      <c r="C45" s="773">
        <v>44</v>
      </c>
      <c r="D45" s="37">
        <v>95785420.930000007</v>
      </c>
      <c r="E45" s="773">
        <v>602</v>
      </c>
      <c r="F45" s="256">
        <v>85510979.099999994</v>
      </c>
      <c r="H45" s="775" t="s">
        <v>1073</v>
      </c>
      <c r="I45" s="773">
        <v>2</v>
      </c>
      <c r="J45" s="776">
        <v>13977206.66</v>
      </c>
      <c r="K45" s="773">
        <v>22</v>
      </c>
      <c r="L45" s="633">
        <v>14551346.4</v>
      </c>
      <c r="M45">
        <f t="shared" si="1"/>
        <v>24</v>
      </c>
      <c r="N45" s="10">
        <f t="shared" si="2"/>
        <v>28528553.060000002</v>
      </c>
    </row>
    <row r="46" spans="1:14" x14ac:dyDescent="0.25">
      <c r="A46" s="683"/>
      <c r="B46" s="777" t="s">
        <v>1384</v>
      </c>
      <c r="C46" s="774">
        <v>31</v>
      </c>
      <c r="D46" s="116">
        <v>44692994.579999998</v>
      </c>
      <c r="E46" s="774">
        <v>177</v>
      </c>
      <c r="F46" s="463">
        <v>31687411.359999999</v>
      </c>
      <c r="H46" s="777" t="s">
        <v>1384</v>
      </c>
      <c r="I46" s="774">
        <v>98</v>
      </c>
      <c r="J46" s="778">
        <v>33540277.460000001</v>
      </c>
      <c r="K46" s="774">
        <v>70</v>
      </c>
      <c r="L46" s="779">
        <v>20810419.539999999</v>
      </c>
      <c r="M46">
        <f t="shared" si="1"/>
        <v>168</v>
      </c>
      <c r="N46" s="10">
        <f t="shared" si="2"/>
        <v>54350697</v>
      </c>
    </row>
    <row r="47" spans="1:14" x14ac:dyDescent="0.25">
      <c r="A47" s="683"/>
      <c r="B47" s="777" t="s">
        <v>1385</v>
      </c>
      <c r="C47" s="774">
        <v>53</v>
      </c>
      <c r="D47" s="116">
        <v>25084832.66</v>
      </c>
      <c r="E47" s="774">
        <v>201</v>
      </c>
      <c r="F47" s="463">
        <v>24520341.82</v>
      </c>
      <c r="H47" s="777" t="s">
        <v>1385</v>
      </c>
      <c r="I47" s="774">
        <v>8</v>
      </c>
      <c r="J47" s="778">
        <v>3502128.24</v>
      </c>
      <c r="K47" s="774">
        <v>21</v>
      </c>
      <c r="L47" s="779">
        <v>3839273.04</v>
      </c>
      <c r="M47">
        <f t="shared" si="1"/>
        <v>29</v>
      </c>
      <c r="N47" s="10">
        <f t="shared" si="2"/>
        <v>7341401.2800000003</v>
      </c>
    </row>
    <row r="48" spans="1:14" x14ac:dyDescent="0.25">
      <c r="A48" s="683"/>
      <c r="B48" s="775" t="s">
        <v>1705</v>
      </c>
      <c r="C48" s="773">
        <v>21</v>
      </c>
      <c r="D48" s="37">
        <v>21388895.800000001</v>
      </c>
      <c r="E48" s="773">
        <v>132</v>
      </c>
      <c r="F48" s="256">
        <v>18719968.82</v>
      </c>
      <c r="H48" s="775" t="s">
        <v>1705</v>
      </c>
      <c r="I48" s="773">
        <v>33</v>
      </c>
      <c r="J48" s="776">
        <v>14684133.949999999</v>
      </c>
      <c r="K48" s="773">
        <v>22</v>
      </c>
      <c r="L48" s="633">
        <v>5065990.17</v>
      </c>
      <c r="M48">
        <f t="shared" si="1"/>
        <v>55</v>
      </c>
      <c r="N48" s="10">
        <f t="shared" si="2"/>
        <v>19750124.119999997</v>
      </c>
    </row>
    <row r="49" spans="1:14" x14ac:dyDescent="0.25">
      <c r="A49" s="683"/>
      <c r="B49" s="775" t="s">
        <v>1783</v>
      </c>
      <c r="C49" s="773">
        <v>6</v>
      </c>
      <c r="D49" s="37">
        <v>7269556.7199999997</v>
      </c>
      <c r="E49" s="773">
        <v>38</v>
      </c>
      <c r="F49" s="256">
        <v>5470693.1699999999</v>
      </c>
      <c r="H49" s="775" t="s">
        <v>1783</v>
      </c>
      <c r="I49" s="773"/>
      <c r="J49" s="776"/>
      <c r="K49" s="773"/>
      <c r="L49" s="633"/>
      <c r="M49">
        <f t="shared" si="1"/>
        <v>0</v>
      </c>
      <c r="N49" s="10">
        <f t="shared" si="2"/>
        <v>0</v>
      </c>
    </row>
    <row r="50" spans="1:14" ht="16.5" customHeight="1" x14ac:dyDescent="0.25">
      <c r="A50" s="683"/>
      <c r="B50" s="775" t="s">
        <v>1824</v>
      </c>
      <c r="C50" s="773">
        <v>20</v>
      </c>
      <c r="D50" s="37">
        <v>39886474.189999998</v>
      </c>
      <c r="E50" s="773">
        <v>154</v>
      </c>
      <c r="F50" s="256">
        <v>29740814.5</v>
      </c>
      <c r="H50" s="775" t="s">
        <v>1824</v>
      </c>
      <c r="I50" s="773"/>
      <c r="J50" s="776"/>
      <c r="K50" s="773">
        <v>5</v>
      </c>
      <c r="L50" s="633">
        <v>113345.65</v>
      </c>
      <c r="M50">
        <f t="shared" si="1"/>
        <v>5</v>
      </c>
      <c r="N50" s="10">
        <f t="shared" si="2"/>
        <v>113345.65</v>
      </c>
    </row>
    <row r="51" spans="1:14" ht="16.5" customHeight="1" x14ac:dyDescent="0.25">
      <c r="A51" s="683"/>
      <c r="B51" s="775" t="s">
        <v>1913</v>
      </c>
      <c r="C51" s="773">
        <v>19</v>
      </c>
      <c r="D51" s="37">
        <v>61062609.159999996</v>
      </c>
      <c r="E51" s="773">
        <v>206</v>
      </c>
      <c r="F51" s="256">
        <v>47637703.649999999</v>
      </c>
      <c r="H51" s="775" t="s">
        <v>1913</v>
      </c>
      <c r="I51" s="773">
        <v>12</v>
      </c>
      <c r="J51" s="776">
        <v>90246755.510000005</v>
      </c>
      <c r="K51" s="773">
        <v>59</v>
      </c>
      <c r="L51" s="633">
        <v>41694024.229999997</v>
      </c>
      <c r="M51">
        <f t="shared" si="1"/>
        <v>71</v>
      </c>
      <c r="N51" s="10">
        <f t="shared" si="2"/>
        <v>131940779.74000001</v>
      </c>
    </row>
    <row r="52" spans="1:14" ht="17.25" customHeight="1" x14ac:dyDescent="0.25">
      <c r="A52" s="683"/>
      <c r="B52" s="775" t="s">
        <v>1951</v>
      </c>
      <c r="C52" s="773">
        <v>1</v>
      </c>
      <c r="D52" s="37">
        <v>2365000</v>
      </c>
      <c r="E52" s="773">
        <v>1</v>
      </c>
      <c r="F52" s="256">
        <v>2365000</v>
      </c>
      <c r="H52" s="775" t="s">
        <v>1951</v>
      </c>
      <c r="I52" s="773"/>
      <c r="J52" s="776"/>
      <c r="K52" s="773"/>
      <c r="L52" s="633"/>
      <c r="M52">
        <f t="shared" si="1"/>
        <v>0</v>
      </c>
      <c r="N52" s="10">
        <f t="shared" si="2"/>
        <v>0</v>
      </c>
    </row>
    <row r="53" spans="1:14" ht="17.25" customHeight="1" x14ac:dyDescent="0.25">
      <c r="A53" s="683"/>
      <c r="B53" s="775" t="s">
        <v>1949</v>
      </c>
      <c r="C53" s="773">
        <v>3</v>
      </c>
      <c r="D53" s="37">
        <v>10714656.51</v>
      </c>
      <c r="E53" s="773">
        <v>40</v>
      </c>
      <c r="F53" s="256">
        <v>6209704.2199999997</v>
      </c>
      <c r="H53" s="775" t="s">
        <v>1949</v>
      </c>
      <c r="I53" s="773"/>
      <c r="J53" s="776"/>
      <c r="K53" s="773">
        <v>1</v>
      </c>
      <c r="L53" s="633">
        <v>118055.51</v>
      </c>
      <c r="M53">
        <f t="shared" si="1"/>
        <v>1</v>
      </c>
      <c r="N53" s="10">
        <f t="shared" si="2"/>
        <v>118055.51</v>
      </c>
    </row>
    <row r="54" spans="1:14" x14ac:dyDescent="0.25">
      <c r="A54" s="683"/>
      <c r="B54" s="777" t="s">
        <v>2148</v>
      </c>
      <c r="C54" s="774">
        <v>2</v>
      </c>
      <c r="D54" s="116">
        <v>3581272.34</v>
      </c>
      <c r="E54" s="774"/>
      <c r="F54" s="463"/>
      <c r="H54" s="777" t="s">
        <v>2148</v>
      </c>
      <c r="I54" s="774">
        <v>7</v>
      </c>
      <c r="J54" s="778">
        <v>14072325.689999999</v>
      </c>
      <c r="K54" s="774">
        <v>62</v>
      </c>
      <c r="L54" s="779">
        <v>13734519.039999999</v>
      </c>
      <c r="M54">
        <f t="shared" si="1"/>
        <v>69</v>
      </c>
      <c r="N54" s="10">
        <f t="shared" si="2"/>
        <v>27806844.729999997</v>
      </c>
    </row>
    <row r="55" spans="1:14" x14ac:dyDescent="0.25">
      <c r="A55" s="683"/>
      <c r="B55" s="775" t="s">
        <v>1969</v>
      </c>
      <c r="C55" s="773"/>
      <c r="D55" s="37"/>
      <c r="E55" s="773"/>
      <c r="F55" s="256"/>
      <c r="G55" s="74"/>
      <c r="H55" s="775" t="s">
        <v>1969</v>
      </c>
      <c r="I55" s="773"/>
      <c r="J55" s="776"/>
      <c r="K55" s="773"/>
      <c r="L55" s="633"/>
      <c r="M55">
        <f t="shared" si="1"/>
        <v>0</v>
      </c>
      <c r="N55" s="10">
        <f t="shared" si="2"/>
        <v>0</v>
      </c>
    </row>
    <row r="56" spans="1:14" x14ac:dyDescent="0.25">
      <c r="A56" s="683"/>
      <c r="B56" s="775" t="s">
        <v>2199</v>
      </c>
      <c r="C56" s="773"/>
      <c r="D56" s="37"/>
      <c r="E56" s="773"/>
      <c r="F56" s="256"/>
      <c r="G56" s="74"/>
      <c r="H56" s="777" t="s">
        <v>2199</v>
      </c>
      <c r="I56" s="774">
        <v>8</v>
      </c>
      <c r="J56" s="778">
        <v>21843933.98</v>
      </c>
      <c r="K56" s="774">
        <v>60</v>
      </c>
      <c r="L56" s="779">
        <v>18490386.539999999</v>
      </c>
      <c r="M56">
        <f t="shared" si="1"/>
        <v>68</v>
      </c>
      <c r="N56" s="10">
        <f t="shared" si="2"/>
        <v>40334320.519999996</v>
      </c>
    </row>
    <row r="57" spans="1:14" x14ac:dyDescent="0.25">
      <c r="A57" s="683"/>
      <c r="B57" s="775"/>
      <c r="C57" s="773"/>
      <c r="D57" s="37"/>
      <c r="E57" s="773"/>
      <c r="F57" s="256"/>
      <c r="G57" s="948"/>
      <c r="H57" s="775" t="s">
        <v>2286</v>
      </c>
      <c r="I57" s="773">
        <v>3</v>
      </c>
      <c r="J57" s="776">
        <v>11254838.710000001</v>
      </c>
      <c r="K57" s="773">
        <v>29</v>
      </c>
      <c r="L57" s="633">
        <v>7677120.5899999999</v>
      </c>
      <c r="M57">
        <f t="shared" si="1"/>
        <v>32</v>
      </c>
      <c r="N57" s="10">
        <f t="shared" si="2"/>
        <v>18931959.300000001</v>
      </c>
    </row>
    <row r="58" spans="1:14" ht="15.75" thickBot="1" x14ac:dyDescent="0.3">
      <c r="A58" s="683"/>
      <c r="B58" s="786" t="s">
        <v>112</v>
      </c>
      <c r="C58" s="786">
        <f>SUM(C15:C56)</f>
        <v>13736</v>
      </c>
      <c r="D58" s="771">
        <f>SUM(D15:D56)</f>
        <v>15424630805.059999</v>
      </c>
      <c r="E58" s="772">
        <f>SUM(E15:E56)</f>
        <v>43649</v>
      </c>
      <c r="F58" s="364">
        <f>SUM(F15:F56)</f>
        <v>15070527755.729998</v>
      </c>
      <c r="H58" s="945" t="s">
        <v>112</v>
      </c>
      <c r="I58" s="945">
        <f>SUM(I15:I57)</f>
        <v>908</v>
      </c>
      <c r="J58" s="771">
        <f>SUM(J15:J57)</f>
        <v>970679420.57000029</v>
      </c>
      <c r="K58" s="772">
        <f>SUM(K15:K57)</f>
        <v>2230</v>
      </c>
      <c r="L58" s="364">
        <f>SUM(L15:L57)</f>
        <v>746803364.19999969</v>
      </c>
    </row>
    <row r="59" spans="1:14" ht="15.75" thickBot="1" x14ac:dyDescent="0.3">
      <c r="B59" s="758"/>
      <c r="C59" s="683"/>
      <c r="D59" s="683"/>
      <c r="E59" s="683"/>
      <c r="F59" s="683"/>
      <c r="H59" s="758"/>
      <c r="I59" s="683"/>
      <c r="J59" s="683"/>
      <c r="K59" s="683"/>
      <c r="L59" s="683"/>
    </row>
    <row r="60" spans="1:14" ht="15.75" customHeight="1" thickBot="1" x14ac:dyDescent="0.3">
      <c r="B60" s="1379" t="s">
        <v>744</v>
      </c>
      <c r="C60" s="1380"/>
      <c r="D60" s="192">
        <f>SUM(D58+F58)</f>
        <v>30495158560.789997</v>
      </c>
      <c r="E60" s="683">
        <f>SUM(C58+E58)</f>
        <v>57385</v>
      </c>
      <c r="F60" s="683"/>
      <c r="H60" s="1379" t="s">
        <v>744</v>
      </c>
      <c r="I60" s="1380"/>
      <c r="J60" s="192">
        <f>SUM(J58+L58)</f>
        <v>1717482784.77</v>
      </c>
      <c r="K60" s="683">
        <f>SUM(I58+K58)</f>
        <v>3138</v>
      </c>
      <c r="L60" s="683"/>
    </row>
    <row r="63" spans="1:14" ht="15.75" thickBot="1" x14ac:dyDescent="0.3">
      <c r="B63" s="1376" t="s">
        <v>2409</v>
      </c>
      <c r="C63" s="1376"/>
      <c r="D63" s="1376"/>
      <c r="E63" s="1376"/>
      <c r="F63" s="1376"/>
      <c r="G63" s="683"/>
    </row>
    <row r="64" spans="1:14" ht="30.75" thickBot="1" x14ac:dyDescent="0.3">
      <c r="B64" s="787" t="s">
        <v>0</v>
      </c>
      <c r="C64" s="788" t="s">
        <v>120</v>
      </c>
      <c r="D64" s="796" t="s">
        <v>119</v>
      </c>
      <c r="E64" s="788" t="s">
        <v>121</v>
      </c>
      <c r="F64" s="797" t="s">
        <v>118</v>
      </c>
      <c r="G64" s="683"/>
    </row>
    <row r="65" spans="2:8" x14ac:dyDescent="0.25">
      <c r="B65" s="791" t="s">
        <v>1</v>
      </c>
      <c r="C65" s="790">
        <f>SUM(C15+I15+C3+I3)</f>
        <v>2262</v>
      </c>
      <c r="D65" s="792">
        <f t="shared" ref="D65:F66" si="3">SUM(D3+J3+D15+J15)</f>
        <v>3258416541</v>
      </c>
      <c r="E65" s="790">
        <f t="shared" si="3"/>
        <v>3850</v>
      </c>
      <c r="F65" s="358">
        <f t="shared" si="3"/>
        <v>3121130722.6900001</v>
      </c>
      <c r="G65" s="794"/>
      <c r="H65" s="98">
        <f>SUM(D65+F65)</f>
        <v>6379547263.6900005</v>
      </c>
    </row>
    <row r="66" spans="2:8" x14ac:dyDescent="0.25">
      <c r="B66" s="775" t="s">
        <v>3</v>
      </c>
      <c r="C66" s="773">
        <f>SUM(C4+I4+C16+I16)</f>
        <v>1747</v>
      </c>
      <c r="D66" s="32">
        <f t="shared" si="3"/>
        <v>1659544506.3999999</v>
      </c>
      <c r="E66" s="773">
        <f t="shared" si="3"/>
        <v>5809</v>
      </c>
      <c r="F66" s="52">
        <f t="shared" si="3"/>
        <v>1667022775.53</v>
      </c>
      <c r="G66" s="794"/>
      <c r="H66" s="98">
        <f>SUM(D66+F66)</f>
        <v>3326567281.9299998</v>
      </c>
    </row>
    <row r="67" spans="2:8" x14ac:dyDescent="0.25">
      <c r="B67" s="775" t="s">
        <v>2</v>
      </c>
      <c r="C67" s="773">
        <f>SUM(C5+I5+C17+I17)</f>
        <v>3401</v>
      </c>
      <c r="D67" s="32">
        <f>SUM(D5+J5+D17+J17)</f>
        <v>3715136049.9699998</v>
      </c>
      <c r="E67" s="773">
        <f>SUM(E5+K5+E17+K17)</f>
        <v>7282</v>
      </c>
      <c r="F67" s="52">
        <f>SUM(L5+F17+L17)</f>
        <v>3653439750.5300002</v>
      </c>
      <c r="G67" s="794"/>
      <c r="H67" s="98">
        <f t="shared" ref="H67:H104" si="4">SUM(D67+F67)</f>
        <v>7368575800.5</v>
      </c>
    </row>
    <row r="68" spans="2:8" x14ac:dyDescent="0.25">
      <c r="B68" s="775" t="s">
        <v>5</v>
      </c>
      <c r="C68" s="773">
        <f>SUM(C6+I6+C18+I18)</f>
        <v>113</v>
      </c>
      <c r="D68" s="32">
        <f>SUM(J6+D18+J18)</f>
        <v>130384635.75</v>
      </c>
      <c r="E68" s="773">
        <f t="shared" ref="E68:E71" si="5">SUM(K6+E18+K18)</f>
        <v>651</v>
      </c>
      <c r="F68" s="52">
        <f>SUM(L6+F18+L18)</f>
        <v>129158096.01000001</v>
      </c>
      <c r="G68" s="794"/>
      <c r="H68" s="98">
        <f t="shared" si="4"/>
        <v>259542731.75999999</v>
      </c>
    </row>
    <row r="69" spans="2:8" x14ac:dyDescent="0.25">
      <c r="B69" s="775" t="s">
        <v>25</v>
      </c>
      <c r="C69" s="773">
        <f>SUM(C7+I7+C19+I19)</f>
        <v>932</v>
      </c>
      <c r="D69" s="32">
        <f>SUM(J7+D19+J19)</f>
        <v>242766194.45000002</v>
      </c>
      <c r="E69" s="773">
        <f t="shared" si="5"/>
        <v>1213</v>
      </c>
      <c r="F69" s="52">
        <f>SUM(L7+F19+L19)</f>
        <v>232971654.76000002</v>
      </c>
      <c r="G69" s="794"/>
      <c r="H69" s="98">
        <f t="shared" si="4"/>
        <v>475737849.21000004</v>
      </c>
    </row>
    <row r="70" spans="2:8" x14ac:dyDescent="0.25">
      <c r="B70" s="775" t="s">
        <v>116</v>
      </c>
      <c r="C70" s="773">
        <f>SUM(I8+C20+I20)</f>
        <v>370</v>
      </c>
      <c r="D70" s="32">
        <f>SUM(J8+D20+J20)</f>
        <v>568668892.83999991</v>
      </c>
      <c r="E70" s="773">
        <f t="shared" si="5"/>
        <v>2233</v>
      </c>
      <c r="F70" s="52">
        <f>SUM(L8+F20+L20)</f>
        <v>563186919.50999999</v>
      </c>
      <c r="G70" s="794"/>
      <c r="H70" s="98">
        <f t="shared" si="4"/>
        <v>1131855812.3499999</v>
      </c>
    </row>
    <row r="71" spans="2:8" x14ac:dyDescent="0.25">
      <c r="B71" s="775" t="s">
        <v>144</v>
      </c>
      <c r="C71" s="773">
        <f>SUM(I9+C21+I21)</f>
        <v>20</v>
      </c>
      <c r="D71" s="32">
        <f>SUM(J9+D21+J21)</f>
        <v>22668407.759999998</v>
      </c>
      <c r="E71" s="773">
        <f t="shared" si="5"/>
        <v>180</v>
      </c>
      <c r="F71" s="52">
        <f>SUM(L9+F21+L21)</f>
        <v>22469239.209999997</v>
      </c>
      <c r="G71" s="794"/>
      <c r="H71" s="98">
        <f t="shared" si="4"/>
        <v>45137646.969999999</v>
      </c>
    </row>
    <row r="72" spans="2:8" x14ac:dyDescent="0.25">
      <c r="B72" s="775" t="s">
        <v>182</v>
      </c>
      <c r="C72" s="773">
        <f t="shared" ref="C72:C90" si="6">SUM(C22+I22)</f>
        <v>154</v>
      </c>
      <c r="D72" s="32">
        <f>SUM(D22+J22)</f>
        <v>702813666.9799999</v>
      </c>
      <c r="E72" s="773">
        <f t="shared" ref="E72:E90" si="7">SUM(E22+K22)</f>
        <v>1659</v>
      </c>
      <c r="F72" s="52">
        <f t="shared" ref="F72:F90" si="8">SUM(F22+L22)</f>
        <v>696538244.60000002</v>
      </c>
      <c r="G72" s="794"/>
      <c r="H72" s="98">
        <f t="shared" si="4"/>
        <v>1399351911.5799999</v>
      </c>
    </row>
    <row r="73" spans="2:8" x14ac:dyDescent="0.25">
      <c r="B73" s="775" t="s">
        <v>264</v>
      </c>
      <c r="C73" s="773">
        <f t="shared" si="6"/>
        <v>135</v>
      </c>
      <c r="D73" s="32">
        <f t="shared" ref="D73:D89" si="9">SUM(D23+J23)</f>
        <v>104257074.31999999</v>
      </c>
      <c r="E73" s="773">
        <f t="shared" si="7"/>
        <v>491</v>
      </c>
      <c r="F73" s="52">
        <f t="shared" si="8"/>
        <v>102313751.45999999</v>
      </c>
      <c r="G73" s="794"/>
      <c r="H73" s="98">
        <f t="shared" si="4"/>
        <v>206570825.77999997</v>
      </c>
    </row>
    <row r="74" spans="2:8" x14ac:dyDescent="0.25">
      <c r="B74" s="775" t="s">
        <v>263</v>
      </c>
      <c r="C74" s="773">
        <f t="shared" si="6"/>
        <v>2099</v>
      </c>
      <c r="D74" s="32">
        <f>SUM(D24+J24)</f>
        <v>2215898133.29</v>
      </c>
      <c r="E74" s="773">
        <f t="shared" si="7"/>
        <v>7392</v>
      </c>
      <c r="F74" s="52">
        <f t="shared" si="8"/>
        <v>2118402925.72</v>
      </c>
      <c r="G74" s="794"/>
      <c r="H74" s="98">
        <f t="shared" si="4"/>
        <v>4334301059.0100002</v>
      </c>
    </row>
    <row r="75" spans="2:8" x14ac:dyDescent="0.25">
      <c r="B75" s="775" t="s">
        <v>294</v>
      </c>
      <c r="C75" s="773">
        <f t="shared" si="6"/>
        <v>503</v>
      </c>
      <c r="D75" s="32">
        <f t="shared" si="9"/>
        <v>632399559.05999994</v>
      </c>
      <c r="E75" s="773">
        <f t="shared" si="7"/>
        <v>2187</v>
      </c>
      <c r="F75" s="52">
        <f t="shared" si="8"/>
        <v>581255155.39999998</v>
      </c>
      <c r="G75" s="794"/>
      <c r="H75" s="98">
        <f t="shared" si="4"/>
        <v>1213654714.46</v>
      </c>
    </row>
    <row r="76" spans="2:8" x14ac:dyDescent="0.25">
      <c r="B76" s="775" t="s">
        <v>300</v>
      </c>
      <c r="C76" s="773">
        <f t="shared" si="6"/>
        <v>88</v>
      </c>
      <c r="D76" s="32">
        <f t="shared" si="9"/>
        <v>129626917.53</v>
      </c>
      <c r="E76" s="773">
        <f t="shared" si="7"/>
        <v>288</v>
      </c>
      <c r="F76" s="52">
        <f t="shared" si="8"/>
        <v>157456814.59999999</v>
      </c>
      <c r="G76" s="794"/>
      <c r="H76" s="98">
        <f t="shared" si="4"/>
        <v>287083732.13</v>
      </c>
    </row>
    <row r="77" spans="2:8" x14ac:dyDescent="0.25">
      <c r="B77" s="775" t="s">
        <v>324</v>
      </c>
      <c r="C77" s="773">
        <f t="shared" si="6"/>
        <v>408</v>
      </c>
      <c r="D77" s="32">
        <f t="shared" si="9"/>
        <v>154214783.88999999</v>
      </c>
      <c r="E77" s="773">
        <f t="shared" si="7"/>
        <v>735</v>
      </c>
      <c r="F77" s="52">
        <f t="shared" si="8"/>
        <v>139391330.04999998</v>
      </c>
      <c r="G77" s="794"/>
      <c r="H77" s="98">
        <f t="shared" si="4"/>
        <v>293606113.93999994</v>
      </c>
    </row>
    <row r="78" spans="2:8" x14ac:dyDescent="0.25">
      <c r="B78" s="775" t="s">
        <v>335</v>
      </c>
      <c r="C78" s="773">
        <f t="shared" si="6"/>
        <v>6</v>
      </c>
      <c r="D78" s="32">
        <f t="shared" si="9"/>
        <v>21884760.460000001</v>
      </c>
      <c r="E78" s="773">
        <f t="shared" si="7"/>
        <v>24</v>
      </c>
      <c r="F78" s="52">
        <f t="shared" si="8"/>
        <v>18347965.359999999</v>
      </c>
      <c r="G78" s="794"/>
      <c r="H78" s="98">
        <f t="shared" si="4"/>
        <v>40232725.82</v>
      </c>
    </row>
    <row r="79" spans="2:8" x14ac:dyDescent="0.25">
      <c r="B79" s="775" t="s">
        <v>345</v>
      </c>
      <c r="C79" s="773">
        <f t="shared" si="6"/>
        <v>58</v>
      </c>
      <c r="D79" s="32">
        <f>SUM(D29+J29)</f>
        <v>55936301.109999999</v>
      </c>
      <c r="E79" s="773">
        <f t="shared" si="7"/>
        <v>165</v>
      </c>
      <c r="F79" s="52">
        <f t="shared" si="8"/>
        <v>52445389.420000002</v>
      </c>
      <c r="G79" s="794"/>
      <c r="H79" s="98">
        <f t="shared" si="4"/>
        <v>108381690.53</v>
      </c>
    </row>
    <row r="80" spans="2:8" x14ac:dyDescent="0.25">
      <c r="B80" s="775" t="s">
        <v>351</v>
      </c>
      <c r="C80" s="773">
        <f t="shared" si="6"/>
        <v>236</v>
      </c>
      <c r="D80" s="32">
        <f t="shared" si="9"/>
        <v>413055603.36000001</v>
      </c>
      <c r="E80" s="773">
        <f t="shared" si="7"/>
        <v>1176</v>
      </c>
      <c r="F80" s="52">
        <f t="shared" si="8"/>
        <v>381219627.85000002</v>
      </c>
      <c r="G80" s="794"/>
      <c r="H80" s="98">
        <f t="shared" si="4"/>
        <v>794275231.21000004</v>
      </c>
    </row>
    <row r="81" spans="2:8" x14ac:dyDescent="0.25">
      <c r="B81" s="775" t="s">
        <v>384</v>
      </c>
      <c r="C81" s="773">
        <f t="shared" si="6"/>
        <v>166</v>
      </c>
      <c r="D81" s="32">
        <f t="shared" si="9"/>
        <v>82376505.400000006</v>
      </c>
      <c r="E81" s="773">
        <f t="shared" si="7"/>
        <v>473</v>
      </c>
      <c r="F81" s="52">
        <f t="shared" si="8"/>
        <v>81877135.350000009</v>
      </c>
      <c r="G81" s="794"/>
      <c r="H81" s="98">
        <f t="shared" si="4"/>
        <v>164253640.75</v>
      </c>
    </row>
    <row r="82" spans="2:8" x14ac:dyDescent="0.25">
      <c r="B82" s="775" t="s">
        <v>401</v>
      </c>
      <c r="C82" s="773">
        <f t="shared" si="6"/>
        <v>52</v>
      </c>
      <c r="D82" s="32">
        <f t="shared" si="9"/>
        <v>101863858.31999999</v>
      </c>
      <c r="E82" s="773">
        <f t="shared" si="7"/>
        <v>392</v>
      </c>
      <c r="F82" s="52">
        <f t="shared" si="8"/>
        <v>88599428.230000004</v>
      </c>
      <c r="G82" s="794"/>
      <c r="H82" s="98">
        <f t="shared" si="4"/>
        <v>190463286.55000001</v>
      </c>
    </row>
    <row r="83" spans="2:8" x14ac:dyDescent="0.25">
      <c r="B83" s="775" t="s">
        <v>402</v>
      </c>
      <c r="C83" s="773">
        <f t="shared" si="6"/>
        <v>100</v>
      </c>
      <c r="D83" s="32">
        <f>SUM(D33+J33)</f>
        <v>84343210.629999995</v>
      </c>
      <c r="E83" s="773">
        <f t="shared" si="7"/>
        <v>538</v>
      </c>
      <c r="F83" s="52">
        <f t="shared" si="8"/>
        <v>83743548.879999995</v>
      </c>
      <c r="G83" s="794"/>
      <c r="H83" s="98">
        <f t="shared" si="4"/>
        <v>168086759.50999999</v>
      </c>
    </row>
    <row r="84" spans="2:8" x14ac:dyDescent="0.25">
      <c r="B84" s="775" t="s">
        <v>403</v>
      </c>
      <c r="C84" s="773">
        <f t="shared" si="6"/>
        <v>3</v>
      </c>
      <c r="D84" s="32">
        <f t="shared" si="9"/>
        <v>4978703.4000000004</v>
      </c>
      <c r="E84" s="773">
        <f t="shared" si="7"/>
        <v>34</v>
      </c>
      <c r="F84" s="52">
        <f t="shared" si="8"/>
        <v>4946770.25</v>
      </c>
      <c r="G84" s="794"/>
      <c r="H84" s="98">
        <f t="shared" si="4"/>
        <v>9925473.6500000004</v>
      </c>
    </row>
    <row r="85" spans="2:8" x14ac:dyDescent="0.25">
      <c r="B85" s="775" t="s">
        <v>407</v>
      </c>
      <c r="C85" s="773">
        <f t="shared" si="6"/>
        <v>103</v>
      </c>
      <c r="D85" s="32">
        <f t="shared" si="9"/>
        <v>321159357.45999998</v>
      </c>
      <c r="E85" s="773">
        <f t="shared" si="7"/>
        <v>906</v>
      </c>
      <c r="F85" s="52">
        <f t="shared" si="8"/>
        <v>319987865.95999998</v>
      </c>
      <c r="G85" s="794"/>
      <c r="H85" s="98">
        <f t="shared" si="4"/>
        <v>641147223.41999996</v>
      </c>
    </row>
    <row r="86" spans="2:8" x14ac:dyDescent="0.25">
      <c r="B86" s="775" t="s">
        <v>409</v>
      </c>
      <c r="C86" s="773">
        <f t="shared" si="6"/>
        <v>175</v>
      </c>
      <c r="D86" s="32">
        <f t="shared" si="9"/>
        <v>339382179.94999999</v>
      </c>
      <c r="E86" s="773">
        <f t="shared" si="7"/>
        <v>1547</v>
      </c>
      <c r="F86" s="52">
        <f t="shared" si="8"/>
        <v>304931898.32999998</v>
      </c>
      <c r="G86" s="794"/>
      <c r="H86" s="98">
        <f t="shared" si="4"/>
        <v>644314078.27999997</v>
      </c>
    </row>
    <row r="87" spans="2:8" x14ac:dyDescent="0.25">
      <c r="B87" s="775" t="s">
        <v>431</v>
      </c>
      <c r="C87" s="773">
        <f t="shared" si="6"/>
        <v>393</v>
      </c>
      <c r="D87" s="32">
        <f t="shared" si="9"/>
        <v>73352144.859999999</v>
      </c>
      <c r="E87" s="773">
        <f t="shared" si="7"/>
        <v>491</v>
      </c>
      <c r="F87" s="52">
        <f t="shared" si="8"/>
        <v>62914216.560000002</v>
      </c>
      <c r="G87" s="794"/>
      <c r="H87" s="98">
        <f t="shared" si="4"/>
        <v>136266361.42000002</v>
      </c>
    </row>
    <row r="88" spans="2:8" x14ac:dyDescent="0.25">
      <c r="B88" s="775" t="s">
        <v>443</v>
      </c>
      <c r="C88" s="773">
        <f t="shared" si="6"/>
        <v>817</v>
      </c>
      <c r="D88" s="32">
        <f t="shared" si="9"/>
        <v>626979952.82000005</v>
      </c>
      <c r="E88" s="773">
        <f t="shared" si="7"/>
        <v>2265</v>
      </c>
      <c r="F88" s="52">
        <f t="shared" si="8"/>
        <v>577474674.09000003</v>
      </c>
      <c r="G88" s="794"/>
      <c r="H88" s="98">
        <f t="shared" si="4"/>
        <v>1204454626.9100001</v>
      </c>
    </row>
    <row r="89" spans="2:8" x14ac:dyDescent="0.25">
      <c r="B89" s="775" t="s">
        <v>607</v>
      </c>
      <c r="C89" s="773">
        <f t="shared" si="6"/>
        <v>13</v>
      </c>
      <c r="D89" s="32">
        <f t="shared" si="9"/>
        <v>25058746.34</v>
      </c>
      <c r="E89" s="773">
        <f t="shared" si="7"/>
        <v>124</v>
      </c>
      <c r="F89" s="52">
        <f t="shared" si="8"/>
        <v>22490880.670000002</v>
      </c>
      <c r="G89" s="794"/>
      <c r="H89" s="98">
        <f t="shared" si="4"/>
        <v>47549627.010000005</v>
      </c>
    </row>
    <row r="90" spans="2:8" x14ac:dyDescent="0.25">
      <c r="B90" s="775" t="s">
        <v>697</v>
      </c>
      <c r="C90" s="773">
        <f t="shared" si="6"/>
        <v>178</v>
      </c>
      <c r="D90" s="32">
        <f>SUM(D40+J40)</f>
        <v>80785576.340000004</v>
      </c>
      <c r="E90" s="773">
        <f t="shared" si="7"/>
        <v>290</v>
      </c>
      <c r="F90" s="52">
        <f t="shared" si="8"/>
        <v>80181897.439999998</v>
      </c>
      <c r="G90" s="794"/>
      <c r="H90" s="98">
        <f t="shared" si="4"/>
        <v>160967473.78</v>
      </c>
    </row>
    <row r="91" spans="2:8" x14ac:dyDescent="0.25">
      <c r="B91" s="775" t="s">
        <v>698</v>
      </c>
      <c r="C91" s="773">
        <f t="shared" ref="C91:C106" si="10">SUM(C41+I41)</f>
        <v>590</v>
      </c>
      <c r="D91" s="32">
        <f>SUM('وارده و صادره جدید ----'!D41+'وارده و صادره جدید ----'!J41)</f>
        <v>795202880.49000001</v>
      </c>
      <c r="E91" s="773">
        <f t="shared" ref="E91:E106" si="11">SUM(E41+K41)</f>
        <v>1533</v>
      </c>
      <c r="F91" s="52">
        <f t="shared" ref="F91:F106" si="12">SUM(F41+L41)</f>
        <v>738855593.27999997</v>
      </c>
      <c r="G91" s="794"/>
      <c r="H91" s="98">
        <f t="shared" si="4"/>
        <v>1534058473.77</v>
      </c>
    </row>
    <row r="92" spans="2:8" x14ac:dyDescent="0.25">
      <c r="B92" s="775" t="s">
        <v>870</v>
      </c>
      <c r="C92" s="773">
        <f t="shared" si="10"/>
        <v>5</v>
      </c>
      <c r="D92" s="32">
        <f t="shared" ref="D92:D106" si="13">SUM(D42+J42)</f>
        <v>12879531.16</v>
      </c>
      <c r="E92" s="773">
        <f t="shared" si="11"/>
        <v>28</v>
      </c>
      <c r="F92" s="52">
        <f t="shared" si="12"/>
        <v>12839816.619999999</v>
      </c>
      <c r="G92" s="794"/>
      <c r="H92" s="98">
        <f t="shared" si="4"/>
        <v>25719347.780000001</v>
      </c>
    </row>
    <row r="93" spans="2:8" x14ac:dyDescent="0.25">
      <c r="B93" s="775" t="s">
        <v>899</v>
      </c>
      <c r="C93" s="773">
        <f t="shared" si="10"/>
        <v>56</v>
      </c>
      <c r="D93" s="32">
        <f t="shared" si="13"/>
        <v>56266248.539999999</v>
      </c>
      <c r="E93" s="773">
        <f t="shared" si="11"/>
        <v>231</v>
      </c>
      <c r="F93" s="52">
        <f t="shared" si="12"/>
        <v>50544980.359999999</v>
      </c>
      <c r="G93" s="794"/>
      <c r="H93" s="98">
        <f t="shared" si="4"/>
        <v>106811228.90000001</v>
      </c>
    </row>
    <row r="94" spans="2:8" x14ac:dyDescent="0.25">
      <c r="B94" s="775" t="s">
        <v>904</v>
      </c>
      <c r="C94" s="773">
        <f t="shared" si="10"/>
        <v>58</v>
      </c>
      <c r="D94" s="32">
        <f t="shared" si="13"/>
        <v>147011731.48000002</v>
      </c>
      <c r="E94" s="773">
        <f t="shared" si="11"/>
        <v>552</v>
      </c>
      <c r="F94" s="52">
        <f t="shared" si="12"/>
        <v>141415675.47999999</v>
      </c>
      <c r="G94" s="794"/>
      <c r="H94" s="98">
        <f t="shared" si="4"/>
        <v>288427406.96000004</v>
      </c>
    </row>
    <row r="95" spans="2:8" x14ac:dyDescent="0.25">
      <c r="B95" s="775" t="s">
        <v>1073</v>
      </c>
      <c r="C95" s="773">
        <f t="shared" si="10"/>
        <v>46</v>
      </c>
      <c r="D95" s="32">
        <f t="shared" si="13"/>
        <v>109762627.59</v>
      </c>
      <c r="E95" s="773">
        <f t="shared" si="11"/>
        <v>624</v>
      </c>
      <c r="F95" s="52">
        <f t="shared" si="12"/>
        <v>100062325.5</v>
      </c>
      <c r="G95" s="794"/>
      <c r="H95" s="98">
        <f t="shared" si="4"/>
        <v>209824953.09</v>
      </c>
    </row>
    <row r="96" spans="2:8" x14ac:dyDescent="0.25">
      <c r="B96" s="775" t="s">
        <v>1384</v>
      </c>
      <c r="C96" s="773">
        <f t="shared" si="10"/>
        <v>129</v>
      </c>
      <c r="D96" s="32">
        <f t="shared" si="13"/>
        <v>78233272.039999992</v>
      </c>
      <c r="E96" s="773">
        <f t="shared" si="11"/>
        <v>247</v>
      </c>
      <c r="F96" s="52">
        <f t="shared" si="12"/>
        <v>52497830.899999999</v>
      </c>
      <c r="G96" s="794"/>
      <c r="H96" s="98">
        <f t="shared" si="4"/>
        <v>130731102.94</v>
      </c>
    </row>
    <row r="97" spans="2:8" x14ac:dyDescent="0.25">
      <c r="B97" s="775" t="s">
        <v>1386</v>
      </c>
      <c r="C97" s="773">
        <f t="shared" si="10"/>
        <v>61</v>
      </c>
      <c r="D97" s="32">
        <f t="shared" si="13"/>
        <v>28586960.899999999</v>
      </c>
      <c r="E97" s="773">
        <f t="shared" si="11"/>
        <v>222</v>
      </c>
      <c r="F97" s="52">
        <f t="shared" si="12"/>
        <v>28359614.859999999</v>
      </c>
      <c r="G97" s="794"/>
      <c r="H97" s="98">
        <f t="shared" si="4"/>
        <v>56946575.759999998</v>
      </c>
    </row>
    <row r="98" spans="2:8" x14ac:dyDescent="0.25">
      <c r="B98" s="775" t="s">
        <v>1705</v>
      </c>
      <c r="C98" s="773">
        <f t="shared" si="10"/>
        <v>54</v>
      </c>
      <c r="D98" s="32">
        <f t="shared" si="13"/>
        <v>36073029.75</v>
      </c>
      <c r="E98" s="773">
        <f t="shared" si="11"/>
        <v>154</v>
      </c>
      <c r="F98" s="52">
        <f t="shared" si="12"/>
        <v>23785958.990000002</v>
      </c>
      <c r="G98" s="794"/>
      <c r="H98" s="98">
        <f t="shared" si="4"/>
        <v>59858988.740000002</v>
      </c>
    </row>
    <row r="99" spans="2:8" x14ac:dyDescent="0.25">
      <c r="B99" s="775" t="s">
        <v>1783</v>
      </c>
      <c r="C99" s="773">
        <f t="shared" si="10"/>
        <v>6</v>
      </c>
      <c r="D99" s="32">
        <f t="shared" si="13"/>
        <v>7269556.7199999997</v>
      </c>
      <c r="E99" s="773">
        <f t="shared" si="11"/>
        <v>38</v>
      </c>
      <c r="F99" s="52">
        <f t="shared" si="12"/>
        <v>5470693.1699999999</v>
      </c>
      <c r="G99" s="794"/>
      <c r="H99" s="98">
        <f t="shared" si="4"/>
        <v>12740249.890000001</v>
      </c>
    </row>
    <row r="100" spans="2:8" x14ac:dyDescent="0.25">
      <c r="B100" s="775" t="s">
        <v>1826</v>
      </c>
      <c r="C100" s="773">
        <f t="shared" si="10"/>
        <v>20</v>
      </c>
      <c r="D100" s="32">
        <f t="shared" si="13"/>
        <v>39886474.189999998</v>
      </c>
      <c r="E100" s="773">
        <f t="shared" si="11"/>
        <v>159</v>
      </c>
      <c r="F100" s="52">
        <f t="shared" si="12"/>
        <v>29854160.149999999</v>
      </c>
      <c r="G100" s="794"/>
      <c r="H100" s="98">
        <f t="shared" si="4"/>
        <v>69740634.340000004</v>
      </c>
    </row>
    <row r="101" spans="2:8" x14ac:dyDescent="0.25">
      <c r="B101" s="775" t="s">
        <v>1914</v>
      </c>
      <c r="C101" s="773">
        <f t="shared" si="10"/>
        <v>31</v>
      </c>
      <c r="D101" s="32">
        <f t="shared" si="13"/>
        <v>151309364.67000002</v>
      </c>
      <c r="E101" s="773">
        <f t="shared" si="11"/>
        <v>265</v>
      </c>
      <c r="F101" s="52">
        <f t="shared" si="12"/>
        <v>89331727.879999995</v>
      </c>
      <c r="G101" s="794"/>
      <c r="H101" s="98">
        <f t="shared" si="4"/>
        <v>240641092.55000001</v>
      </c>
    </row>
    <row r="102" spans="2:8" x14ac:dyDescent="0.25">
      <c r="B102" s="775" t="s">
        <v>1926</v>
      </c>
      <c r="C102" s="773">
        <f t="shared" si="10"/>
        <v>1</v>
      </c>
      <c r="D102" s="32">
        <f t="shared" si="13"/>
        <v>2365000</v>
      </c>
      <c r="E102" s="773">
        <f t="shared" si="11"/>
        <v>1</v>
      </c>
      <c r="F102" s="52">
        <f t="shared" si="12"/>
        <v>2365000</v>
      </c>
      <c r="G102" s="794"/>
      <c r="H102" s="98">
        <f t="shared" si="4"/>
        <v>4730000</v>
      </c>
    </row>
    <row r="103" spans="2:8" x14ac:dyDescent="0.25">
      <c r="B103" s="775" t="s">
        <v>1949</v>
      </c>
      <c r="C103" s="773">
        <f t="shared" si="10"/>
        <v>3</v>
      </c>
      <c r="D103" s="32">
        <f t="shared" si="13"/>
        <v>10714656.51</v>
      </c>
      <c r="E103" s="773">
        <f t="shared" si="11"/>
        <v>41</v>
      </c>
      <c r="F103" s="52">
        <f t="shared" si="12"/>
        <v>6327759.7299999995</v>
      </c>
      <c r="G103" s="794"/>
      <c r="H103" s="98">
        <f t="shared" si="4"/>
        <v>17042416.239999998</v>
      </c>
    </row>
    <row r="104" spans="2:8" x14ac:dyDescent="0.25">
      <c r="B104" s="775" t="s">
        <v>2149</v>
      </c>
      <c r="C104" s="773">
        <f t="shared" si="10"/>
        <v>9</v>
      </c>
      <c r="D104" s="32">
        <f t="shared" si="13"/>
        <v>17653598.030000001</v>
      </c>
      <c r="E104" s="773">
        <f t="shared" si="11"/>
        <v>62</v>
      </c>
      <c r="F104" s="52">
        <f t="shared" si="12"/>
        <v>13734519.039999999</v>
      </c>
      <c r="G104" s="794"/>
      <c r="H104" s="98">
        <f t="shared" si="4"/>
        <v>31388117.07</v>
      </c>
    </row>
    <row r="105" spans="2:8" x14ac:dyDescent="0.25">
      <c r="B105" s="775" t="s">
        <v>1969</v>
      </c>
      <c r="C105" s="773">
        <f t="shared" si="10"/>
        <v>0</v>
      </c>
      <c r="D105" s="32">
        <f t="shared" si="13"/>
        <v>0</v>
      </c>
      <c r="E105" s="773">
        <f t="shared" si="11"/>
        <v>0</v>
      </c>
      <c r="F105" s="52">
        <f t="shared" si="12"/>
        <v>0</v>
      </c>
      <c r="G105" s="794"/>
      <c r="H105" s="98">
        <f>SUM(D105+F105)</f>
        <v>0</v>
      </c>
    </row>
    <row r="106" spans="2:8" x14ac:dyDescent="0.25">
      <c r="B106" s="775" t="s">
        <v>2199</v>
      </c>
      <c r="C106" s="773">
        <f t="shared" si="10"/>
        <v>8</v>
      </c>
      <c r="D106" s="32">
        <f t="shared" si="13"/>
        <v>21843933.98</v>
      </c>
      <c r="E106" s="773">
        <f t="shared" si="11"/>
        <v>60</v>
      </c>
      <c r="F106" s="52">
        <f t="shared" si="12"/>
        <v>18490386.539999999</v>
      </c>
      <c r="G106" s="794"/>
      <c r="H106" s="98">
        <f>SUM(D106+F106)</f>
        <v>40334320.519999996</v>
      </c>
    </row>
    <row r="107" spans="2:8" x14ac:dyDescent="0.25">
      <c r="B107" s="775" t="s">
        <v>2286</v>
      </c>
      <c r="C107" s="773">
        <f>I57</f>
        <v>3</v>
      </c>
      <c r="D107" s="32">
        <f>J57</f>
        <v>11254838.710000001</v>
      </c>
      <c r="E107" s="773">
        <f>K57</f>
        <v>29</v>
      </c>
      <c r="F107" s="52">
        <f>L57</f>
        <v>7677120.5899999999</v>
      </c>
      <c r="G107" s="794"/>
      <c r="H107" s="98">
        <f>SUM(D107+F107)</f>
        <v>18931959.300000001</v>
      </c>
    </row>
    <row r="108" spans="2:8" x14ac:dyDescent="0.25">
      <c r="B108" s="789" t="s">
        <v>112</v>
      </c>
      <c r="C108" s="789">
        <f>SUM(C65:C107)</f>
        <v>15612</v>
      </c>
      <c r="D108" s="181">
        <f>SUM(D65:D107)</f>
        <v>17294265968.449993</v>
      </c>
      <c r="E108" s="789">
        <f>SUM(E65:E107)</f>
        <v>46641</v>
      </c>
      <c r="F108" s="795">
        <f>SUM(F65:F107)</f>
        <v>16585511841.549999</v>
      </c>
      <c r="G108" s="794"/>
      <c r="H108" s="74"/>
    </row>
    <row r="110" spans="2:8" ht="15.75" x14ac:dyDescent="0.25">
      <c r="B110" s="1377" t="s">
        <v>321</v>
      </c>
      <c r="C110" s="1377"/>
      <c r="D110" s="793">
        <f>SUM(D108+F108)</f>
        <v>33879777809.999992</v>
      </c>
      <c r="E110">
        <f>SUM(C108+E108)</f>
        <v>62253</v>
      </c>
    </row>
  </sheetData>
  <mergeCells count="8">
    <mergeCell ref="B63:F63"/>
    <mergeCell ref="B110:C110"/>
    <mergeCell ref="B1:F1"/>
    <mergeCell ref="H1:L1"/>
    <mergeCell ref="B13:F13"/>
    <mergeCell ref="B60:C60"/>
    <mergeCell ref="H13:L13"/>
    <mergeCell ref="H60:I60"/>
  </mergeCells>
  <pageMargins left="0.25" right="0.25" top="0.75" bottom="0.75" header="0.3" footer="0.3"/>
  <pageSetup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56"/>
  <sheetViews>
    <sheetView rightToLeft="1" topLeftCell="A21" zoomScaleNormal="100" workbookViewId="0">
      <selection activeCell="R52" sqref="R52"/>
    </sheetView>
  </sheetViews>
  <sheetFormatPr defaultRowHeight="15" x14ac:dyDescent="0.25"/>
  <cols>
    <col min="1" max="1" width="3.85546875" customWidth="1"/>
    <col min="2" max="2" width="18.140625" bestFit="1" customWidth="1"/>
    <col min="3" max="3" width="5.140625" bestFit="1" customWidth="1"/>
    <col min="4" max="4" width="15.28515625" bestFit="1" customWidth="1"/>
    <col min="5" max="5" width="7" bestFit="1" customWidth="1"/>
    <col min="6" max="6" width="16.85546875" bestFit="1" customWidth="1"/>
    <col min="7" max="7" width="8.140625" bestFit="1" customWidth="1"/>
    <col min="8" max="8" width="16.85546875" bestFit="1" customWidth="1"/>
    <col min="9" max="9" width="7" bestFit="1" customWidth="1"/>
    <col min="10" max="10" width="16.28515625" style="3" bestFit="1" customWidth="1"/>
    <col min="11" max="11" width="7.42578125" style="3" bestFit="1" customWidth="1"/>
    <col min="12" max="12" width="16.28515625" style="3" bestFit="1" customWidth="1"/>
    <col min="13" max="13" width="7.42578125" style="3" bestFit="1" customWidth="1"/>
    <col min="14" max="14" width="16.28515625" style="3" bestFit="1" customWidth="1"/>
    <col min="15" max="15" width="6.42578125" style="3" bestFit="1" customWidth="1"/>
    <col min="16" max="16" width="16.28515625" style="3" customWidth="1"/>
    <col min="17" max="17" width="6.42578125" style="841" bestFit="1" customWidth="1"/>
    <col min="18" max="18" width="16.28515625" style="3" bestFit="1" customWidth="1"/>
    <col min="19" max="19" width="11.85546875" style="3" customWidth="1"/>
  </cols>
  <sheetData>
    <row r="1" spans="1:19" ht="18.75" customHeight="1" x14ac:dyDescent="0.25">
      <c r="B1" s="1395" t="s">
        <v>223</v>
      </c>
      <c r="C1" s="1395"/>
      <c r="D1" s="1395"/>
      <c r="E1" s="1395"/>
      <c r="F1" s="1395"/>
      <c r="G1" s="1395"/>
      <c r="H1" s="1395"/>
      <c r="I1" s="1395"/>
      <c r="J1" s="1395"/>
      <c r="K1" s="1395"/>
      <c r="L1" s="1395"/>
      <c r="M1" s="1395"/>
      <c r="N1" s="1395"/>
      <c r="O1" s="1395"/>
      <c r="P1" s="1395"/>
      <c r="Q1" s="834"/>
      <c r="R1" s="799"/>
    </row>
    <row r="2" spans="1:19" ht="14.25" customHeight="1" thickBot="1" x14ac:dyDescent="0.3">
      <c r="B2" s="1396"/>
      <c r="C2" s="1396"/>
      <c r="D2" s="1396"/>
      <c r="E2" s="1396"/>
      <c r="F2" s="1396"/>
      <c r="G2" s="1396"/>
      <c r="H2" s="1396"/>
      <c r="I2" s="1396"/>
      <c r="J2" s="1396"/>
      <c r="K2" s="1396"/>
      <c r="L2" s="1396"/>
      <c r="M2" s="1396"/>
      <c r="N2" s="1396"/>
      <c r="O2" s="1395"/>
      <c r="P2" s="1395"/>
      <c r="Q2" s="834"/>
      <c r="R2" s="799"/>
    </row>
    <row r="3" spans="1:19" ht="45.75" customHeight="1" thickBot="1" x14ac:dyDescent="0.3">
      <c r="A3" s="1383" t="s">
        <v>277</v>
      </c>
      <c r="B3" s="1385" t="s">
        <v>20</v>
      </c>
      <c r="C3" s="1399" t="s">
        <v>222</v>
      </c>
      <c r="D3" s="1399"/>
      <c r="E3" s="1400">
        <v>1399</v>
      </c>
      <c r="F3" s="1401"/>
      <c r="G3" s="1402">
        <v>1400</v>
      </c>
      <c r="H3" s="1403"/>
      <c r="I3" s="1404">
        <v>1401</v>
      </c>
      <c r="J3" s="1405"/>
      <c r="K3" s="1406">
        <v>1402</v>
      </c>
      <c r="L3" s="1407"/>
      <c r="M3" s="1397">
        <v>1403</v>
      </c>
      <c r="N3" s="1398"/>
      <c r="O3" s="1408">
        <v>1404</v>
      </c>
      <c r="P3" s="1409"/>
      <c r="Q3" s="1393" t="s">
        <v>2410</v>
      </c>
      <c r="R3" s="1394"/>
      <c r="S3" s="1381" t="s">
        <v>1880</v>
      </c>
    </row>
    <row r="4" spans="1:19" ht="28.5" customHeight="1" thickBot="1" x14ac:dyDescent="0.3">
      <c r="A4" s="1384"/>
      <c r="B4" s="1386"/>
      <c r="C4" s="554" t="s">
        <v>749</v>
      </c>
      <c r="D4" s="544" t="s">
        <v>750</v>
      </c>
      <c r="E4" s="555" t="s">
        <v>749</v>
      </c>
      <c r="F4" s="555" t="s">
        <v>750</v>
      </c>
      <c r="G4" s="546" t="s">
        <v>749</v>
      </c>
      <c r="H4" s="545" t="s">
        <v>750</v>
      </c>
      <c r="I4" s="556" t="s">
        <v>749</v>
      </c>
      <c r="J4" s="221" t="s">
        <v>750</v>
      </c>
      <c r="K4" s="802" t="s">
        <v>749</v>
      </c>
      <c r="L4" s="803" t="s">
        <v>750</v>
      </c>
      <c r="M4" s="543" t="s">
        <v>749</v>
      </c>
      <c r="N4" s="557" t="s">
        <v>751</v>
      </c>
      <c r="O4" s="558" t="s">
        <v>749</v>
      </c>
      <c r="P4" s="812" t="s">
        <v>751</v>
      </c>
      <c r="Q4" s="835" t="s">
        <v>749</v>
      </c>
      <c r="R4" s="814" t="s">
        <v>750</v>
      </c>
      <c r="S4" s="1382"/>
    </row>
    <row r="5" spans="1:19" x14ac:dyDescent="0.25">
      <c r="A5" s="562">
        <v>1</v>
      </c>
      <c r="B5" s="563" t="s">
        <v>1</v>
      </c>
      <c r="C5" s="564">
        <v>114</v>
      </c>
      <c r="D5" s="565">
        <v>85883397.950000003</v>
      </c>
      <c r="E5" s="566">
        <v>1087</v>
      </c>
      <c r="F5" s="567">
        <v>1083256950.6300001</v>
      </c>
      <c r="G5" s="568">
        <v>985</v>
      </c>
      <c r="H5" s="569">
        <v>1728014257.72</v>
      </c>
      <c r="I5" s="570">
        <v>1043</v>
      </c>
      <c r="J5" s="571">
        <v>1577496905.1199999</v>
      </c>
      <c r="K5" s="804">
        <v>391</v>
      </c>
      <c r="L5" s="805">
        <v>794496397.89999998</v>
      </c>
      <c r="M5" s="572">
        <v>357</v>
      </c>
      <c r="N5" s="573">
        <v>319970285.07999998</v>
      </c>
      <c r="O5" s="574">
        <v>701</v>
      </c>
      <c r="P5" s="575">
        <v>715547979.45000005</v>
      </c>
      <c r="Q5" s="836">
        <f>'وارده و صادره جدید ----'!M15</f>
        <v>110</v>
      </c>
      <c r="R5" s="813">
        <f>'وارده و صادره جدید ----'!N15</f>
        <v>74842131.100000009</v>
      </c>
      <c r="S5" s="576">
        <v>-74.8</v>
      </c>
    </row>
    <row r="6" spans="1:19" x14ac:dyDescent="0.25">
      <c r="A6" s="373">
        <v>2</v>
      </c>
      <c r="B6" s="108" t="s">
        <v>2</v>
      </c>
      <c r="C6" s="239">
        <v>19</v>
      </c>
      <c r="D6" s="559">
        <v>17259636.75</v>
      </c>
      <c r="E6" s="560">
        <v>129</v>
      </c>
      <c r="F6" s="452">
        <v>204110339.28999999</v>
      </c>
      <c r="G6" s="453">
        <v>1281</v>
      </c>
      <c r="H6" s="454">
        <v>1957440241.3099999</v>
      </c>
      <c r="I6" s="455">
        <v>1573</v>
      </c>
      <c r="J6" s="456">
        <v>2044831667.48</v>
      </c>
      <c r="K6" s="806">
        <v>1432</v>
      </c>
      <c r="L6" s="807">
        <v>1207106842.21</v>
      </c>
      <c r="M6" s="457">
        <v>1261</v>
      </c>
      <c r="N6" s="515">
        <v>661616674.61000001</v>
      </c>
      <c r="O6" s="517">
        <v>2807</v>
      </c>
      <c r="P6" s="458">
        <v>1077600983.1199999</v>
      </c>
      <c r="Q6" s="837">
        <f>'وارده و صادره جدید ----'!M17</f>
        <v>569</v>
      </c>
      <c r="R6" s="810">
        <f>'وارده و صادره جدید ----'!N17</f>
        <v>198577123.06999999</v>
      </c>
      <c r="S6" s="577">
        <v>-47.9</v>
      </c>
    </row>
    <row r="7" spans="1:19" x14ac:dyDescent="0.25">
      <c r="A7" s="373">
        <v>3</v>
      </c>
      <c r="B7" s="108" t="s">
        <v>3</v>
      </c>
      <c r="C7" s="239">
        <v>41</v>
      </c>
      <c r="D7" s="559">
        <v>21322577.879999999</v>
      </c>
      <c r="E7" s="560">
        <v>121</v>
      </c>
      <c r="F7" s="452">
        <v>81873854.420000002</v>
      </c>
      <c r="G7" s="453">
        <v>43</v>
      </c>
      <c r="H7" s="454">
        <v>17014606.030000001</v>
      </c>
      <c r="I7" s="455">
        <v>124</v>
      </c>
      <c r="J7" s="456">
        <v>97704615.599999994</v>
      </c>
      <c r="K7" s="806">
        <v>2519</v>
      </c>
      <c r="L7" s="807">
        <v>1120724193.1300001</v>
      </c>
      <c r="M7" s="457">
        <v>2322</v>
      </c>
      <c r="N7" s="515">
        <v>1237362241.78</v>
      </c>
      <c r="O7" s="517">
        <v>1688</v>
      </c>
      <c r="P7" s="458">
        <v>634028800.52999997</v>
      </c>
      <c r="Q7" s="837">
        <f>'وارده و صادره جدید ----'!M16</f>
        <v>264</v>
      </c>
      <c r="R7" s="810">
        <f>'وارده و صادره جدید ----'!N16</f>
        <v>116480023.94999999</v>
      </c>
      <c r="S7" s="577">
        <v>-60.6</v>
      </c>
    </row>
    <row r="8" spans="1:19" x14ac:dyDescent="0.25">
      <c r="A8" s="373">
        <v>4</v>
      </c>
      <c r="B8" s="108" t="s">
        <v>25</v>
      </c>
      <c r="C8" s="239"/>
      <c r="D8" s="561"/>
      <c r="E8" s="240">
        <v>55</v>
      </c>
      <c r="F8" s="452">
        <v>37457251.100000001</v>
      </c>
      <c r="G8" s="453">
        <v>288</v>
      </c>
      <c r="H8" s="454">
        <v>119531528.7</v>
      </c>
      <c r="I8" s="455">
        <v>486</v>
      </c>
      <c r="J8" s="456">
        <v>132613811.28</v>
      </c>
      <c r="K8" s="806">
        <v>518</v>
      </c>
      <c r="L8" s="807">
        <v>135589572.27000001</v>
      </c>
      <c r="M8" s="457">
        <v>356</v>
      </c>
      <c r="N8" s="515">
        <v>50543019.859999999</v>
      </c>
      <c r="O8" s="517">
        <v>0</v>
      </c>
      <c r="P8" s="458">
        <v>0</v>
      </c>
      <c r="Q8" s="837">
        <f>'وارده و صادره جدید ----'!M19</f>
        <v>0</v>
      </c>
      <c r="R8" s="810">
        <f>'وارده و صادره جدید ----'!N19</f>
        <v>0</v>
      </c>
      <c r="S8" s="577">
        <v>-100</v>
      </c>
    </row>
    <row r="9" spans="1:19" x14ac:dyDescent="0.25">
      <c r="A9" s="373">
        <v>5</v>
      </c>
      <c r="B9" s="108" t="s">
        <v>5</v>
      </c>
      <c r="C9" s="239"/>
      <c r="D9" s="561"/>
      <c r="E9" s="240">
        <v>107</v>
      </c>
      <c r="F9" s="452">
        <v>62182311.829999998</v>
      </c>
      <c r="G9" s="453">
        <v>69</v>
      </c>
      <c r="H9" s="454">
        <v>40854485.170000002</v>
      </c>
      <c r="I9" s="455">
        <v>225</v>
      </c>
      <c r="J9" s="456">
        <v>85613672.950000003</v>
      </c>
      <c r="K9" s="806">
        <v>226</v>
      </c>
      <c r="L9" s="807">
        <v>65865449.100000001</v>
      </c>
      <c r="M9" s="457">
        <v>18</v>
      </c>
      <c r="N9" s="515">
        <v>1717568.72</v>
      </c>
      <c r="O9" s="517">
        <v>0</v>
      </c>
      <c r="P9" s="458">
        <v>0</v>
      </c>
      <c r="Q9" s="837">
        <f>'وارده و صادره جدید ----'!M18</f>
        <v>0</v>
      </c>
      <c r="R9" s="810">
        <f>'وارده و صادره جدید ----'!N18</f>
        <v>0</v>
      </c>
      <c r="S9" s="577">
        <v>-100</v>
      </c>
    </row>
    <row r="10" spans="1:19" x14ac:dyDescent="0.25">
      <c r="A10" s="373">
        <v>6</v>
      </c>
      <c r="B10" s="108" t="s">
        <v>116</v>
      </c>
      <c r="C10" s="239"/>
      <c r="D10" s="239"/>
      <c r="E10" s="240">
        <v>50</v>
      </c>
      <c r="F10" s="452">
        <v>68350261.930000007</v>
      </c>
      <c r="G10" s="453">
        <v>121</v>
      </c>
      <c r="H10" s="454">
        <v>134573352.28999999</v>
      </c>
      <c r="I10" s="455">
        <v>540</v>
      </c>
      <c r="J10" s="456">
        <v>335616122.94999999</v>
      </c>
      <c r="K10" s="806">
        <v>618</v>
      </c>
      <c r="L10" s="807">
        <v>237346424.77000001</v>
      </c>
      <c r="M10" s="457">
        <v>339</v>
      </c>
      <c r="N10" s="515">
        <v>121009254.01000001</v>
      </c>
      <c r="O10" s="517">
        <v>602</v>
      </c>
      <c r="P10" s="458">
        <v>202675978.65000001</v>
      </c>
      <c r="Q10" s="837">
        <f>'وارده و صادره جدید ----'!M20</f>
        <v>77</v>
      </c>
      <c r="R10" s="810">
        <f>'وارده و صادره جدید ----'!N20</f>
        <v>32282071.630000003</v>
      </c>
      <c r="S10" s="577">
        <v>-66.400000000000006</v>
      </c>
    </row>
    <row r="11" spans="1:19" x14ac:dyDescent="0.25">
      <c r="A11" s="373">
        <v>7</v>
      </c>
      <c r="B11" s="108" t="s">
        <v>144</v>
      </c>
      <c r="C11" s="239"/>
      <c r="D11" s="239"/>
      <c r="E11" s="240">
        <v>7</v>
      </c>
      <c r="F11" s="452">
        <v>5439882.6600000001</v>
      </c>
      <c r="G11" s="453">
        <v>9</v>
      </c>
      <c r="H11" s="454">
        <v>1987773.04</v>
      </c>
      <c r="I11" s="455">
        <v>3</v>
      </c>
      <c r="J11" s="456">
        <v>41044.21</v>
      </c>
      <c r="K11" s="806">
        <v>153</v>
      </c>
      <c r="L11" s="807">
        <v>29701937.469999999</v>
      </c>
      <c r="M11" s="457">
        <v>28</v>
      </c>
      <c r="N11" s="515">
        <v>7967009.5899999999</v>
      </c>
      <c r="O11" s="517">
        <v>0</v>
      </c>
      <c r="P11" s="458">
        <v>0</v>
      </c>
      <c r="Q11" s="837">
        <f>'وارده و صادره جدید ----'!M21</f>
        <v>0</v>
      </c>
      <c r="R11" s="810">
        <f>'وارده و صادره جدید ----'!N21</f>
        <v>0</v>
      </c>
      <c r="S11" s="577">
        <v>-100</v>
      </c>
    </row>
    <row r="12" spans="1:19" x14ac:dyDescent="0.25">
      <c r="A12" s="373">
        <v>8</v>
      </c>
      <c r="B12" s="108" t="s">
        <v>182</v>
      </c>
      <c r="C12" s="239"/>
      <c r="D12" s="239"/>
      <c r="E12" s="240"/>
      <c r="F12" s="452"/>
      <c r="G12" s="453">
        <v>8</v>
      </c>
      <c r="H12" s="454">
        <v>28184082.84</v>
      </c>
      <c r="I12" s="455">
        <v>342</v>
      </c>
      <c r="J12" s="456">
        <v>507693470.69</v>
      </c>
      <c r="K12" s="806">
        <v>539</v>
      </c>
      <c r="L12" s="807">
        <v>273707062.63999999</v>
      </c>
      <c r="M12" s="457">
        <v>226</v>
      </c>
      <c r="N12" s="515">
        <v>323772342.95999998</v>
      </c>
      <c r="O12" s="517">
        <v>444</v>
      </c>
      <c r="P12" s="458">
        <v>214712846.81</v>
      </c>
      <c r="Q12" s="837">
        <f>'وارده و صادره جدید ----'!M22</f>
        <v>97</v>
      </c>
      <c r="R12" s="810">
        <f>'وارده و صادره جدید ----'!N22</f>
        <v>51282105.640000001</v>
      </c>
      <c r="S12" s="577">
        <v>-36.1</v>
      </c>
    </row>
    <row r="13" spans="1:19" x14ac:dyDescent="0.25">
      <c r="A13" s="373">
        <v>9</v>
      </c>
      <c r="B13" s="108" t="s">
        <v>264</v>
      </c>
      <c r="C13" s="239"/>
      <c r="D13" s="239"/>
      <c r="E13" s="240"/>
      <c r="F13" s="452"/>
      <c r="G13" s="453"/>
      <c r="H13" s="454">
        <v>0</v>
      </c>
      <c r="I13" s="455">
        <v>187</v>
      </c>
      <c r="J13" s="456">
        <v>64603341.369999997</v>
      </c>
      <c r="K13" s="806">
        <v>102</v>
      </c>
      <c r="L13" s="807">
        <v>61811324.590000004</v>
      </c>
      <c r="M13" s="457">
        <v>85</v>
      </c>
      <c r="N13" s="515">
        <v>24836910.190000001</v>
      </c>
      <c r="O13" s="517">
        <v>135</v>
      </c>
      <c r="P13" s="458">
        <v>45630002.060000002</v>
      </c>
      <c r="Q13" s="837">
        <f>'وارده و صادره جدید ----'!M23</f>
        <v>39</v>
      </c>
      <c r="R13" s="810">
        <f>'وارده و صادره جدید ----'!N23</f>
        <v>9689247.3499999996</v>
      </c>
      <c r="S13" s="577">
        <v>-42.2</v>
      </c>
    </row>
    <row r="14" spans="1:19" x14ac:dyDescent="0.25">
      <c r="A14" s="373">
        <v>10</v>
      </c>
      <c r="B14" s="108" t="s">
        <v>262</v>
      </c>
      <c r="C14" s="239"/>
      <c r="D14" s="239"/>
      <c r="E14" s="240"/>
      <c r="F14" s="452"/>
      <c r="G14" s="453"/>
      <c r="H14" s="454"/>
      <c r="I14" s="455">
        <v>868</v>
      </c>
      <c r="J14" s="456">
        <v>832002291.23000002</v>
      </c>
      <c r="K14" s="806">
        <v>2293</v>
      </c>
      <c r="L14" s="807">
        <v>1014814407.67</v>
      </c>
      <c r="M14" s="457">
        <v>2590</v>
      </c>
      <c r="N14" s="515">
        <v>1123854477.53</v>
      </c>
      <c r="O14" s="517">
        <v>2628</v>
      </c>
      <c r="P14" s="458">
        <v>1079226217.9000001</v>
      </c>
      <c r="Q14" s="837">
        <f>'وارده و صادره جدید ----'!M24</f>
        <v>486</v>
      </c>
      <c r="R14" s="810">
        <f>'وارده و صادره جدید ----'!N24</f>
        <v>284390903.73000002</v>
      </c>
      <c r="S14" s="577">
        <v>-37.4</v>
      </c>
    </row>
    <row r="15" spans="1:19" x14ac:dyDescent="0.25">
      <c r="A15" s="373">
        <v>11</v>
      </c>
      <c r="B15" s="108" t="s">
        <v>294</v>
      </c>
      <c r="C15" s="239"/>
      <c r="D15" s="239"/>
      <c r="E15" s="240"/>
      <c r="F15" s="452"/>
      <c r="G15" s="453"/>
      <c r="H15" s="454"/>
      <c r="I15" s="455">
        <v>225</v>
      </c>
      <c r="J15" s="456">
        <v>214225056.55000001</v>
      </c>
      <c r="K15" s="806">
        <v>783</v>
      </c>
      <c r="L15" s="807">
        <v>250357378.87</v>
      </c>
      <c r="M15" s="457">
        <v>653</v>
      </c>
      <c r="N15" s="515">
        <v>329688989.72000003</v>
      </c>
      <c r="O15" s="517">
        <v>683</v>
      </c>
      <c r="P15" s="458">
        <v>224945077.25</v>
      </c>
      <c r="Q15" s="837">
        <f>'وارده و صادره جدید ----'!M25</f>
        <v>199</v>
      </c>
      <c r="R15" s="810">
        <f>'وارده و صادره جدید ----'!N25</f>
        <v>194427515.97</v>
      </c>
      <c r="S15" s="577">
        <v>133.1</v>
      </c>
    </row>
    <row r="16" spans="1:19" x14ac:dyDescent="0.25">
      <c r="A16" s="373">
        <v>12</v>
      </c>
      <c r="B16" s="108" t="s">
        <v>300</v>
      </c>
      <c r="C16" s="239"/>
      <c r="D16" s="239"/>
      <c r="E16" s="240"/>
      <c r="F16" s="452"/>
      <c r="G16" s="453"/>
      <c r="H16" s="454"/>
      <c r="I16" s="455">
        <v>107</v>
      </c>
      <c r="J16" s="456">
        <v>50507264.710000001</v>
      </c>
      <c r="K16" s="806">
        <v>136</v>
      </c>
      <c r="L16" s="807">
        <v>214554247.16</v>
      </c>
      <c r="M16" s="457">
        <v>18</v>
      </c>
      <c r="N16" s="515">
        <v>19999470.859999999</v>
      </c>
      <c r="O16" s="517">
        <v>28</v>
      </c>
      <c r="P16" s="458">
        <v>2022749.41</v>
      </c>
      <c r="Q16" s="837">
        <f>'وارده و صادره جدید ----'!M26</f>
        <v>0</v>
      </c>
      <c r="R16" s="810">
        <f>'وارده و صادره جدید ----'!N26</f>
        <v>0</v>
      </c>
      <c r="S16" s="577">
        <v>-100</v>
      </c>
    </row>
    <row r="17" spans="1:19" x14ac:dyDescent="0.25">
      <c r="A17" s="373">
        <v>13</v>
      </c>
      <c r="B17" s="108" t="s">
        <v>324</v>
      </c>
      <c r="C17" s="239"/>
      <c r="D17" s="239"/>
      <c r="E17" s="240"/>
      <c r="F17" s="452"/>
      <c r="G17" s="453"/>
      <c r="H17" s="454"/>
      <c r="I17" s="455">
        <v>4</v>
      </c>
      <c r="J17" s="456">
        <v>15479562</v>
      </c>
      <c r="K17" s="806">
        <v>119</v>
      </c>
      <c r="L17" s="807">
        <v>39333022.689999998</v>
      </c>
      <c r="M17" s="457">
        <v>144</v>
      </c>
      <c r="N17" s="515">
        <v>36257476.109999999</v>
      </c>
      <c r="O17" s="517">
        <v>772</v>
      </c>
      <c r="P17" s="458">
        <v>154912680.00999999</v>
      </c>
      <c r="Q17" s="837">
        <f>'وارده و صادره جدید ----'!M27</f>
        <v>102</v>
      </c>
      <c r="R17" s="810">
        <f>'وارده و صادره جدید ----'!N27</f>
        <v>47623373.120000005</v>
      </c>
      <c r="S17" s="577">
        <v>37.299999999999997</v>
      </c>
    </row>
    <row r="18" spans="1:19" x14ac:dyDescent="0.25">
      <c r="A18" s="373">
        <v>14</v>
      </c>
      <c r="B18" s="108" t="s">
        <v>335</v>
      </c>
      <c r="C18" s="239"/>
      <c r="D18" s="239"/>
      <c r="E18" s="240"/>
      <c r="F18" s="452"/>
      <c r="G18" s="453"/>
      <c r="H18" s="454"/>
      <c r="I18" s="455">
        <v>11</v>
      </c>
      <c r="J18" s="456">
        <v>30140148.460000001</v>
      </c>
      <c r="K18" s="806">
        <v>8</v>
      </c>
      <c r="L18" s="807">
        <v>4529288.88</v>
      </c>
      <c r="M18" s="457">
        <v>6</v>
      </c>
      <c r="N18" s="515">
        <v>5563288.4800000004</v>
      </c>
      <c r="O18" s="517">
        <v>0</v>
      </c>
      <c r="P18" s="458">
        <v>0</v>
      </c>
      <c r="Q18" s="837">
        <f>'وارده و صادره جدید ----'!M28</f>
        <v>0</v>
      </c>
      <c r="R18" s="810">
        <f>'وارده و صادره جدید ----'!N28</f>
        <v>0</v>
      </c>
      <c r="S18" s="577">
        <v>-100</v>
      </c>
    </row>
    <row r="19" spans="1:19" x14ac:dyDescent="0.25">
      <c r="A19" s="373">
        <v>15</v>
      </c>
      <c r="B19" s="108" t="s">
        <v>345</v>
      </c>
      <c r="C19" s="239"/>
      <c r="D19" s="239"/>
      <c r="E19" s="240"/>
      <c r="F19" s="452"/>
      <c r="G19" s="453"/>
      <c r="H19" s="454"/>
      <c r="I19" s="455">
        <v>28</v>
      </c>
      <c r="J19" s="456">
        <v>25906615.52</v>
      </c>
      <c r="K19" s="806">
        <v>50</v>
      </c>
      <c r="L19" s="807">
        <v>37742510.789999999</v>
      </c>
      <c r="M19" s="457">
        <v>67</v>
      </c>
      <c r="N19" s="515">
        <v>34208047.390000001</v>
      </c>
      <c r="O19" s="517">
        <v>56</v>
      </c>
      <c r="P19" s="458">
        <v>10479747.16</v>
      </c>
      <c r="Q19" s="837">
        <f>'وارده و صادره جدید ----'!M29</f>
        <v>3</v>
      </c>
      <c r="R19" s="810">
        <f>'وارده و صادره جدید ----'!N29</f>
        <v>44769.67</v>
      </c>
      <c r="S19" s="577">
        <v>-99.4</v>
      </c>
    </row>
    <row r="20" spans="1:19" x14ac:dyDescent="0.25">
      <c r="A20" s="373">
        <v>16</v>
      </c>
      <c r="B20" s="108" t="s">
        <v>351</v>
      </c>
      <c r="C20" s="239"/>
      <c r="D20" s="239"/>
      <c r="E20" s="240"/>
      <c r="F20" s="452"/>
      <c r="G20" s="453"/>
      <c r="H20" s="454"/>
      <c r="I20" s="455">
        <v>378</v>
      </c>
      <c r="J20" s="456">
        <v>391154192.00999999</v>
      </c>
      <c r="K20" s="806">
        <v>799</v>
      </c>
      <c r="L20" s="807">
        <v>396647717.44999999</v>
      </c>
      <c r="M20" s="457">
        <v>26</v>
      </c>
      <c r="N20" s="515">
        <v>6473321.75</v>
      </c>
      <c r="O20" s="517">
        <v>0</v>
      </c>
      <c r="P20" s="458">
        <v>0</v>
      </c>
      <c r="Q20" s="837">
        <f>'وارده و صادره جدید ----'!M30</f>
        <v>0</v>
      </c>
      <c r="R20" s="810">
        <f>'وارده و صادره جدید ----'!N30</f>
        <v>0</v>
      </c>
      <c r="S20" s="577">
        <v>-100</v>
      </c>
    </row>
    <row r="21" spans="1:19" x14ac:dyDescent="0.25">
      <c r="A21" s="373">
        <v>17</v>
      </c>
      <c r="B21" s="108" t="s">
        <v>384</v>
      </c>
      <c r="C21" s="239"/>
      <c r="D21" s="239"/>
      <c r="E21" s="240"/>
      <c r="F21" s="452"/>
      <c r="G21" s="453"/>
      <c r="H21" s="454"/>
      <c r="I21" s="455">
        <v>197</v>
      </c>
      <c r="J21" s="456">
        <v>55692507.240000002</v>
      </c>
      <c r="K21" s="806">
        <v>143</v>
      </c>
      <c r="L21" s="807">
        <v>47982844.469999999</v>
      </c>
      <c r="M21" s="457">
        <v>144</v>
      </c>
      <c r="N21" s="515">
        <v>32641859.25</v>
      </c>
      <c r="O21" s="517">
        <v>114</v>
      </c>
      <c r="P21" s="458">
        <v>24467849.050000001</v>
      </c>
      <c r="Q21" s="837">
        <f>'وارده و صادره جدید ----'!M31</f>
        <v>9</v>
      </c>
      <c r="R21" s="810">
        <f>'وارده و صادره جدید ----'!N31</f>
        <v>3464503.9</v>
      </c>
      <c r="S21" s="577">
        <v>-76.900000000000006</v>
      </c>
    </row>
    <row r="22" spans="1:19" x14ac:dyDescent="0.25">
      <c r="A22" s="373">
        <v>18</v>
      </c>
      <c r="B22" s="108" t="s">
        <v>401</v>
      </c>
      <c r="C22" s="239"/>
      <c r="D22" s="239"/>
      <c r="E22" s="240"/>
      <c r="F22" s="452"/>
      <c r="G22" s="453"/>
      <c r="H22" s="454"/>
      <c r="I22" s="455">
        <v>42</v>
      </c>
      <c r="J22" s="456">
        <v>41994688.219999999</v>
      </c>
      <c r="K22" s="806">
        <v>25</v>
      </c>
      <c r="L22" s="807">
        <v>10295644.609999999</v>
      </c>
      <c r="M22" s="457"/>
      <c r="N22" s="515"/>
      <c r="O22" s="517">
        <v>165</v>
      </c>
      <c r="P22" s="458">
        <v>42474092.729999997</v>
      </c>
      <c r="Q22" s="837">
        <f>'وارده و صادره جدید ----'!M32</f>
        <v>164</v>
      </c>
      <c r="R22" s="810">
        <f>'وارده و صادره جدید ----'!N32</f>
        <v>95698860.99000001</v>
      </c>
      <c r="S22" s="578">
        <v>100</v>
      </c>
    </row>
    <row r="23" spans="1:19" x14ac:dyDescent="0.25">
      <c r="A23" s="373">
        <v>19</v>
      </c>
      <c r="B23" s="108" t="s">
        <v>402</v>
      </c>
      <c r="C23" s="239"/>
      <c r="D23" s="239"/>
      <c r="E23" s="240"/>
      <c r="F23" s="452"/>
      <c r="G23" s="453"/>
      <c r="H23" s="454"/>
      <c r="I23" s="455">
        <v>160</v>
      </c>
      <c r="J23" s="456">
        <v>44061241.289999999</v>
      </c>
      <c r="K23" s="806">
        <v>294</v>
      </c>
      <c r="L23" s="807">
        <v>82788122.230000004</v>
      </c>
      <c r="M23" s="457">
        <v>112</v>
      </c>
      <c r="N23" s="515">
        <v>41237395.990000002</v>
      </c>
      <c r="O23" s="517">
        <v>0</v>
      </c>
      <c r="P23" s="458">
        <v>0</v>
      </c>
      <c r="Q23" s="837">
        <f>'وارده و صادره جدید ----'!M33</f>
        <v>0</v>
      </c>
      <c r="R23" s="810">
        <f>'وارده و صادره جدید ----'!N33</f>
        <v>0</v>
      </c>
      <c r="S23" s="577">
        <v>-100</v>
      </c>
    </row>
    <row r="24" spans="1:19" x14ac:dyDescent="0.25">
      <c r="A24" s="373">
        <v>20</v>
      </c>
      <c r="B24" s="108" t="s">
        <v>403</v>
      </c>
      <c r="C24" s="239"/>
      <c r="D24" s="239"/>
      <c r="E24" s="240"/>
      <c r="F24" s="452"/>
      <c r="G24" s="453"/>
      <c r="H24" s="454"/>
      <c r="I24" s="455">
        <v>22</v>
      </c>
      <c r="J24" s="456">
        <v>8539217.5199999996</v>
      </c>
      <c r="K24" s="806">
        <v>13</v>
      </c>
      <c r="L24" s="807">
        <v>1386256.13</v>
      </c>
      <c r="M24" s="457"/>
      <c r="N24" s="515"/>
      <c r="O24" s="517">
        <v>0</v>
      </c>
      <c r="P24" s="458">
        <v>0</v>
      </c>
      <c r="Q24" s="837">
        <f>'وارده و صادره جدید ----'!M34</f>
        <v>0</v>
      </c>
      <c r="R24" s="810">
        <f>'وارده و صادره جدید ----'!N34</f>
        <v>0</v>
      </c>
      <c r="S24" s="577">
        <v>-100</v>
      </c>
    </row>
    <row r="25" spans="1:19" x14ac:dyDescent="0.25">
      <c r="A25" s="373">
        <v>21</v>
      </c>
      <c r="B25" s="108" t="s">
        <v>407</v>
      </c>
      <c r="C25" s="239"/>
      <c r="D25" s="239"/>
      <c r="E25" s="240"/>
      <c r="F25" s="452"/>
      <c r="G25" s="453"/>
      <c r="H25" s="454"/>
      <c r="I25" s="455">
        <v>81</v>
      </c>
      <c r="J25" s="456">
        <v>126186199</v>
      </c>
      <c r="K25" s="806">
        <v>301</v>
      </c>
      <c r="L25" s="807">
        <v>239760977.30000001</v>
      </c>
      <c r="M25" s="457">
        <v>546</v>
      </c>
      <c r="N25" s="515">
        <v>273510753.91000003</v>
      </c>
      <c r="O25" s="517">
        <v>9</v>
      </c>
      <c r="P25" s="458">
        <v>1689293.2</v>
      </c>
      <c r="Q25" s="837">
        <f>'وارده و صادره جدید ----'!M35</f>
        <v>0</v>
      </c>
      <c r="R25" s="810">
        <f>'وارده و صادره جدید ----'!N35</f>
        <v>0</v>
      </c>
      <c r="S25" s="577">
        <v>-100</v>
      </c>
    </row>
    <row r="26" spans="1:19" x14ac:dyDescent="0.25">
      <c r="A26" s="373">
        <v>22</v>
      </c>
      <c r="B26" s="108" t="s">
        <v>409</v>
      </c>
      <c r="C26" s="239"/>
      <c r="D26" s="239"/>
      <c r="E26" s="240"/>
      <c r="F26" s="452"/>
      <c r="G26" s="453"/>
      <c r="H26" s="454"/>
      <c r="I26" s="455">
        <v>215</v>
      </c>
      <c r="J26" s="456">
        <v>89275789.409999996</v>
      </c>
      <c r="K26" s="806">
        <v>756</v>
      </c>
      <c r="L26" s="807">
        <v>239240479.63</v>
      </c>
      <c r="M26" s="457">
        <v>304</v>
      </c>
      <c r="N26" s="515">
        <v>163933042.63999999</v>
      </c>
      <c r="O26" s="517">
        <v>290</v>
      </c>
      <c r="P26" s="458">
        <v>109399978.12</v>
      </c>
      <c r="Q26" s="837">
        <f>'وارده و صادره جدید ----'!M36</f>
        <v>45</v>
      </c>
      <c r="R26" s="810">
        <f>'وارده و صادره جدید ----'!N36</f>
        <v>42464788.469999999</v>
      </c>
      <c r="S26" s="577">
        <v>-15.5</v>
      </c>
    </row>
    <row r="27" spans="1:19" x14ac:dyDescent="0.25">
      <c r="A27" s="373">
        <v>23</v>
      </c>
      <c r="B27" s="108" t="s">
        <v>431</v>
      </c>
      <c r="C27" s="239"/>
      <c r="D27" s="239"/>
      <c r="E27" s="240"/>
      <c r="F27" s="452"/>
      <c r="G27" s="453"/>
      <c r="H27" s="454"/>
      <c r="I27" s="455">
        <v>25</v>
      </c>
      <c r="J27" s="456">
        <v>11003016.539999999</v>
      </c>
      <c r="K27" s="806">
        <v>633</v>
      </c>
      <c r="L27" s="807">
        <v>124516547.47</v>
      </c>
      <c r="M27" s="457">
        <v>7</v>
      </c>
      <c r="N27" s="515">
        <v>746797.41</v>
      </c>
      <c r="O27" s="517">
        <v>0</v>
      </c>
      <c r="P27" s="458">
        <v>0</v>
      </c>
      <c r="Q27" s="837">
        <f>'وارده و صادره جدید ----'!M37</f>
        <v>0</v>
      </c>
      <c r="R27" s="810">
        <f>'وارده و صادره جدید ----'!N37</f>
        <v>0</v>
      </c>
      <c r="S27" s="577">
        <v>-100</v>
      </c>
    </row>
    <row r="28" spans="1:19" x14ac:dyDescent="0.25">
      <c r="A28" s="373">
        <v>24</v>
      </c>
      <c r="B28" s="108" t="s">
        <v>444</v>
      </c>
      <c r="C28" s="239"/>
      <c r="D28" s="239"/>
      <c r="E28" s="240"/>
      <c r="F28" s="452"/>
      <c r="G28" s="453"/>
      <c r="H28" s="454"/>
      <c r="I28" s="455">
        <v>9</v>
      </c>
      <c r="J28" s="456">
        <v>3268798.23</v>
      </c>
      <c r="K28" s="806">
        <v>913</v>
      </c>
      <c r="L28" s="807">
        <v>313160830.56999999</v>
      </c>
      <c r="M28" s="457">
        <v>854</v>
      </c>
      <c r="N28" s="515">
        <v>364811111.36000001</v>
      </c>
      <c r="O28" s="517">
        <v>1016</v>
      </c>
      <c r="P28" s="458">
        <v>437052847.70999998</v>
      </c>
      <c r="Q28" s="837">
        <f>'وارده و صادره جدید ----'!M38</f>
        <v>235</v>
      </c>
      <c r="R28" s="810">
        <f>'وارده و صادره جدید ----'!N38</f>
        <v>86159657.979999989</v>
      </c>
      <c r="S28" s="577">
        <v>-39.9</v>
      </c>
    </row>
    <row r="29" spans="1:19" x14ac:dyDescent="0.25">
      <c r="A29" s="373">
        <v>25</v>
      </c>
      <c r="B29" s="108" t="s">
        <v>607</v>
      </c>
      <c r="C29" s="239"/>
      <c r="D29" s="239"/>
      <c r="E29" s="240"/>
      <c r="F29" s="452"/>
      <c r="G29" s="453"/>
      <c r="H29" s="454"/>
      <c r="I29" s="455"/>
      <c r="J29" s="456"/>
      <c r="K29" s="806">
        <v>69</v>
      </c>
      <c r="L29" s="807">
        <v>24882947.91</v>
      </c>
      <c r="M29" s="457">
        <v>54</v>
      </c>
      <c r="N29" s="515">
        <v>21746970.109999999</v>
      </c>
      <c r="O29" s="517">
        <v>6</v>
      </c>
      <c r="P29" s="458">
        <v>522998.24</v>
      </c>
      <c r="Q29" s="837">
        <f>'وارده و صادره جدید ----'!M39</f>
        <v>8</v>
      </c>
      <c r="R29" s="810">
        <f>'وارده و صادره جدید ----'!N39</f>
        <v>396710.75</v>
      </c>
      <c r="S29" s="577">
        <v>-24.1</v>
      </c>
    </row>
    <row r="30" spans="1:19" x14ac:dyDescent="0.25">
      <c r="A30" s="373">
        <v>26</v>
      </c>
      <c r="B30" s="108" t="s">
        <v>697</v>
      </c>
      <c r="C30" s="239"/>
      <c r="D30" s="239"/>
      <c r="E30" s="240"/>
      <c r="F30" s="452"/>
      <c r="G30" s="453"/>
      <c r="H30" s="454"/>
      <c r="I30" s="455"/>
      <c r="J30" s="456"/>
      <c r="K30" s="806">
        <v>19</v>
      </c>
      <c r="L30" s="807">
        <v>5397792.0999999996</v>
      </c>
      <c r="M30" s="457">
        <v>449</v>
      </c>
      <c r="N30" s="515">
        <v>155567629.13</v>
      </c>
      <c r="O30" s="517">
        <v>0</v>
      </c>
      <c r="P30" s="458">
        <v>0</v>
      </c>
      <c r="Q30" s="837">
        <f>'وارده و صادره جدید ----'!M40</f>
        <v>0</v>
      </c>
      <c r="R30" s="810">
        <f>'وارده و صادره جدید ----'!N40</f>
        <v>0</v>
      </c>
      <c r="S30" s="577">
        <v>-100</v>
      </c>
    </row>
    <row r="31" spans="1:19" x14ac:dyDescent="0.25">
      <c r="A31" s="373">
        <v>27</v>
      </c>
      <c r="B31" s="108" t="s">
        <v>698</v>
      </c>
      <c r="C31" s="239"/>
      <c r="D31" s="239"/>
      <c r="E31" s="240"/>
      <c r="F31" s="452"/>
      <c r="G31" s="453"/>
      <c r="H31" s="454"/>
      <c r="I31" s="455"/>
      <c r="J31" s="456"/>
      <c r="K31" s="806">
        <v>23</v>
      </c>
      <c r="L31" s="807">
        <v>46195554.82</v>
      </c>
      <c r="M31" s="457">
        <v>661</v>
      </c>
      <c r="N31" s="515">
        <v>465942377.02999997</v>
      </c>
      <c r="O31" s="517">
        <v>1268</v>
      </c>
      <c r="P31" s="458">
        <v>890151777.55999994</v>
      </c>
      <c r="Q31" s="837">
        <f>'وارده و صادره جدید ----'!M41</f>
        <v>171</v>
      </c>
      <c r="R31" s="810">
        <f>'وارده و صادره جدید ----'!N41</f>
        <v>131768264.63</v>
      </c>
      <c r="S31" s="577">
        <v>-55.7</v>
      </c>
    </row>
    <row r="32" spans="1:19" x14ac:dyDescent="0.25">
      <c r="A32" s="373">
        <v>28</v>
      </c>
      <c r="B32" s="108" t="s">
        <v>870</v>
      </c>
      <c r="C32" s="239"/>
      <c r="D32" s="239"/>
      <c r="E32" s="240"/>
      <c r="F32" s="452"/>
      <c r="G32" s="453"/>
      <c r="H32" s="454"/>
      <c r="I32" s="455"/>
      <c r="J32" s="456"/>
      <c r="K32" s="806"/>
      <c r="L32" s="807"/>
      <c r="M32" s="457">
        <v>29</v>
      </c>
      <c r="N32" s="515">
        <v>20838518</v>
      </c>
      <c r="O32" s="517">
        <v>4</v>
      </c>
      <c r="P32" s="458">
        <v>4880829.79</v>
      </c>
      <c r="Q32" s="837">
        <f>'وارده و صادره جدید ----'!M42</f>
        <v>0</v>
      </c>
      <c r="R32" s="810">
        <f>'وارده و صادره جدید ----'!N42</f>
        <v>0</v>
      </c>
      <c r="S32" s="577">
        <v>-100</v>
      </c>
    </row>
    <row r="33" spans="1:19" x14ac:dyDescent="0.25">
      <c r="A33" s="373">
        <v>29</v>
      </c>
      <c r="B33" s="108" t="s">
        <v>899</v>
      </c>
      <c r="C33" s="239"/>
      <c r="D33" s="239"/>
      <c r="E33" s="240"/>
      <c r="F33" s="452"/>
      <c r="G33" s="453"/>
      <c r="H33" s="454"/>
      <c r="I33" s="455"/>
      <c r="J33" s="456"/>
      <c r="K33" s="806"/>
      <c r="L33" s="807"/>
      <c r="M33" s="457">
        <v>79</v>
      </c>
      <c r="N33" s="515">
        <v>42129100.950000003</v>
      </c>
      <c r="O33" s="517">
        <v>181</v>
      </c>
      <c r="P33" s="458">
        <v>48505023.280000001</v>
      </c>
      <c r="Q33" s="837">
        <f>'وارده و صادره جدید ----'!M43</f>
        <v>27</v>
      </c>
      <c r="R33" s="810">
        <f>'وارده و صادره جدید ----'!N43</f>
        <v>16177104.539999999</v>
      </c>
      <c r="S33" s="577">
        <v>2.5</v>
      </c>
    </row>
    <row r="34" spans="1:19" x14ac:dyDescent="0.25">
      <c r="A34" s="373">
        <v>30</v>
      </c>
      <c r="B34" s="108" t="s">
        <v>904</v>
      </c>
      <c r="C34" s="239"/>
      <c r="D34" s="239"/>
      <c r="E34" s="240"/>
      <c r="F34" s="452"/>
      <c r="G34" s="453"/>
      <c r="H34" s="454"/>
      <c r="I34" s="455"/>
      <c r="J34" s="456"/>
      <c r="K34" s="806"/>
      <c r="L34" s="807"/>
      <c r="M34" s="457">
        <v>185</v>
      </c>
      <c r="N34" s="515">
        <v>139697882.44999999</v>
      </c>
      <c r="O34" s="517">
        <v>414</v>
      </c>
      <c r="P34" s="458">
        <v>146231977.15000001</v>
      </c>
      <c r="Q34" s="837">
        <f>'وارده و صادره جدید ----'!M44</f>
        <v>11</v>
      </c>
      <c r="R34" s="810">
        <f>'وارده و صادره جدید ----'!N44</f>
        <v>2497547.37</v>
      </c>
      <c r="S34" s="577">
        <v>-95.8</v>
      </c>
    </row>
    <row r="35" spans="1:19" x14ac:dyDescent="0.25">
      <c r="A35" s="373">
        <v>31</v>
      </c>
      <c r="B35" s="108" t="s">
        <v>1073</v>
      </c>
      <c r="C35" s="239"/>
      <c r="D35" s="239"/>
      <c r="E35" s="240"/>
      <c r="F35" s="452"/>
      <c r="G35" s="453"/>
      <c r="H35" s="454"/>
      <c r="I35" s="455"/>
      <c r="J35" s="456"/>
      <c r="K35" s="806"/>
      <c r="L35" s="807"/>
      <c r="M35" s="457">
        <v>97</v>
      </c>
      <c r="N35" s="515">
        <v>36066382.829999998</v>
      </c>
      <c r="O35" s="517">
        <v>549</v>
      </c>
      <c r="P35" s="458">
        <v>145228854.78</v>
      </c>
      <c r="Q35" s="837">
        <f>'وارده و صادره جدید ----'!M45</f>
        <v>24</v>
      </c>
      <c r="R35" s="810">
        <f>'وارده و صادره جدید ----'!N45</f>
        <v>28528553.060000002</v>
      </c>
      <c r="S35" s="577">
        <v>34.5</v>
      </c>
    </row>
    <row r="36" spans="1:19" x14ac:dyDescent="0.25">
      <c r="A36" s="373">
        <v>32</v>
      </c>
      <c r="B36" s="108" t="s">
        <v>1384</v>
      </c>
      <c r="C36" s="239"/>
      <c r="D36" s="239"/>
      <c r="E36" s="240"/>
      <c r="F36" s="452"/>
      <c r="G36" s="453"/>
      <c r="H36" s="454"/>
      <c r="I36" s="455"/>
      <c r="J36" s="456"/>
      <c r="K36" s="806"/>
      <c r="L36" s="807"/>
      <c r="M36" s="457">
        <v>5</v>
      </c>
      <c r="N36" s="515">
        <v>4569508.8</v>
      </c>
      <c r="O36" s="517">
        <v>203</v>
      </c>
      <c r="P36" s="458">
        <v>71810896.269999996</v>
      </c>
      <c r="Q36" s="837">
        <f>'وارده و صادره جدید ----'!M46</f>
        <v>168</v>
      </c>
      <c r="R36" s="810">
        <f>'وارده و صادره جدید ----'!N46</f>
        <v>54350697</v>
      </c>
      <c r="S36" s="577">
        <v>18</v>
      </c>
    </row>
    <row r="37" spans="1:19" x14ac:dyDescent="0.25">
      <c r="A37" s="373">
        <v>33</v>
      </c>
      <c r="B37" s="108" t="s">
        <v>1385</v>
      </c>
      <c r="C37" s="239"/>
      <c r="D37" s="239"/>
      <c r="E37" s="240"/>
      <c r="F37" s="452"/>
      <c r="G37" s="453"/>
      <c r="H37" s="454"/>
      <c r="I37" s="455"/>
      <c r="J37" s="456"/>
      <c r="K37" s="806"/>
      <c r="L37" s="807"/>
      <c r="M37" s="457">
        <v>40</v>
      </c>
      <c r="N37" s="515">
        <v>10046588.08</v>
      </c>
      <c r="O37" s="517">
        <v>214</v>
      </c>
      <c r="P37" s="458">
        <v>39558586.399999999</v>
      </c>
      <c r="Q37" s="837">
        <f>'وارده و صادره جدید ----'!M47</f>
        <v>29</v>
      </c>
      <c r="R37" s="810">
        <f>'وارده و صادره جدید ----'!N47</f>
        <v>7341401.2800000003</v>
      </c>
      <c r="S37" s="577">
        <v>-57.7</v>
      </c>
    </row>
    <row r="38" spans="1:19" ht="18.75" customHeight="1" x14ac:dyDescent="0.25">
      <c r="A38" s="373">
        <v>34</v>
      </c>
      <c r="B38" s="108" t="s">
        <v>1705</v>
      </c>
      <c r="C38" s="239"/>
      <c r="D38" s="239"/>
      <c r="E38" s="240"/>
      <c r="F38" s="452"/>
      <c r="G38" s="453"/>
      <c r="H38" s="454"/>
      <c r="I38" s="455"/>
      <c r="J38" s="456"/>
      <c r="K38" s="806"/>
      <c r="L38" s="807"/>
      <c r="M38" s="457"/>
      <c r="N38" s="515"/>
      <c r="O38" s="518">
        <v>153</v>
      </c>
      <c r="P38" s="458">
        <v>40108864.619999997</v>
      </c>
      <c r="Q38" s="837">
        <f>'وارده و صادره جدید ----'!M48</f>
        <v>55</v>
      </c>
      <c r="R38" s="810">
        <f>'وارده و صادره جدید ----'!N48</f>
        <v>19750124.119999997</v>
      </c>
      <c r="S38" s="578">
        <v>67.400000000000006</v>
      </c>
    </row>
    <row r="39" spans="1:19" ht="18.75" customHeight="1" x14ac:dyDescent="0.25">
      <c r="A39" s="373">
        <v>35</v>
      </c>
      <c r="B39" s="108" t="s">
        <v>1783</v>
      </c>
      <c r="C39" s="239"/>
      <c r="D39" s="239"/>
      <c r="E39" s="240"/>
      <c r="F39" s="452"/>
      <c r="G39" s="453"/>
      <c r="H39" s="454"/>
      <c r="I39" s="455"/>
      <c r="J39" s="456"/>
      <c r="K39" s="806"/>
      <c r="L39" s="807"/>
      <c r="M39" s="457"/>
      <c r="N39" s="515"/>
      <c r="O39" s="518">
        <v>44</v>
      </c>
      <c r="P39" s="458">
        <v>12740249.890000001</v>
      </c>
      <c r="Q39" s="837">
        <f>'وارده و صادره جدید ----'!M49</f>
        <v>0</v>
      </c>
      <c r="R39" s="810">
        <f>'وارده و صادره جدید ----'!N49</f>
        <v>0</v>
      </c>
      <c r="S39" s="577"/>
    </row>
    <row r="40" spans="1:19" ht="18.75" customHeight="1" x14ac:dyDescent="0.25">
      <c r="A40" s="616">
        <v>36</v>
      </c>
      <c r="B40" s="158" t="s">
        <v>1826</v>
      </c>
      <c r="C40" s="617"/>
      <c r="D40" s="617"/>
      <c r="E40" s="618"/>
      <c r="F40" s="619"/>
      <c r="G40" s="620"/>
      <c r="H40" s="621"/>
      <c r="I40" s="622"/>
      <c r="J40" s="623"/>
      <c r="K40" s="808"/>
      <c r="L40" s="809"/>
      <c r="M40" s="624"/>
      <c r="N40" s="625"/>
      <c r="O40" s="626">
        <v>174</v>
      </c>
      <c r="P40" s="627">
        <v>69615696.340000004</v>
      </c>
      <c r="Q40" s="838">
        <f>'وارده و صادره جدید ----'!M50</f>
        <v>5</v>
      </c>
      <c r="R40" s="811">
        <f>'وارده و صادره جدید ----'!N50</f>
        <v>113345.65</v>
      </c>
      <c r="S40" s="628">
        <v>100</v>
      </c>
    </row>
    <row r="41" spans="1:19" ht="18.75" customHeight="1" x14ac:dyDescent="0.25">
      <c r="A41" s="373">
        <v>37</v>
      </c>
      <c r="B41" s="158" t="s">
        <v>1914</v>
      </c>
      <c r="C41" s="617"/>
      <c r="D41" s="617"/>
      <c r="E41" s="618"/>
      <c r="F41" s="619"/>
      <c r="G41" s="620"/>
      <c r="H41" s="621"/>
      <c r="I41" s="622"/>
      <c r="J41" s="623"/>
      <c r="K41" s="808"/>
      <c r="L41" s="809"/>
      <c r="M41" s="624"/>
      <c r="N41" s="625"/>
      <c r="O41" s="626">
        <v>225</v>
      </c>
      <c r="P41" s="627">
        <v>108700312.81</v>
      </c>
      <c r="Q41" s="838">
        <f>'وارده و صادره جدید ----'!M51</f>
        <v>71</v>
      </c>
      <c r="R41" s="811">
        <f>'وارده و صادره جدید ----'!N51</f>
        <v>131940779.74000001</v>
      </c>
      <c r="S41" s="628">
        <v>100</v>
      </c>
    </row>
    <row r="42" spans="1:19" ht="18.75" customHeight="1" x14ac:dyDescent="0.25">
      <c r="A42" s="616">
        <v>38</v>
      </c>
      <c r="B42" s="158" t="s">
        <v>1951</v>
      </c>
      <c r="C42" s="617"/>
      <c r="D42" s="617"/>
      <c r="E42" s="618"/>
      <c r="F42" s="619"/>
      <c r="G42" s="620"/>
      <c r="H42" s="621"/>
      <c r="I42" s="622"/>
      <c r="J42" s="623"/>
      <c r="K42" s="808"/>
      <c r="L42" s="809"/>
      <c r="M42" s="624"/>
      <c r="N42" s="625"/>
      <c r="O42" s="626">
        <v>2</v>
      </c>
      <c r="P42" s="627">
        <v>4730000</v>
      </c>
      <c r="Q42" s="838">
        <f>'وارده و صادره جدید ----'!M52</f>
        <v>0</v>
      </c>
      <c r="R42" s="811">
        <f>'وارده و صادره جدید ----'!N52</f>
        <v>0</v>
      </c>
      <c r="S42" s="628"/>
    </row>
    <row r="43" spans="1:19" ht="18.75" customHeight="1" x14ac:dyDescent="0.25">
      <c r="A43" s="373">
        <v>39</v>
      </c>
      <c r="B43" s="158" t="s">
        <v>1949</v>
      </c>
      <c r="C43" s="617"/>
      <c r="D43" s="617"/>
      <c r="E43" s="618"/>
      <c r="F43" s="619"/>
      <c r="G43" s="620"/>
      <c r="H43" s="621"/>
      <c r="I43" s="622"/>
      <c r="J43" s="623"/>
      <c r="K43" s="808"/>
      <c r="L43" s="809"/>
      <c r="M43" s="624"/>
      <c r="N43" s="625"/>
      <c r="O43" s="626">
        <v>43</v>
      </c>
      <c r="P43" s="627">
        <v>16924360.73</v>
      </c>
      <c r="Q43" s="838">
        <f>'وارده و صادره جدید ----'!M53</f>
        <v>1</v>
      </c>
      <c r="R43" s="811">
        <f>'وارده و صادره جدید ----'!N53</f>
        <v>118055.51</v>
      </c>
      <c r="S43" s="628">
        <v>100</v>
      </c>
    </row>
    <row r="44" spans="1:19" ht="18.75" customHeight="1" x14ac:dyDescent="0.25">
      <c r="A44" s="801">
        <v>40</v>
      </c>
      <c r="B44" s="108" t="s">
        <v>2149</v>
      </c>
      <c r="C44" s="239"/>
      <c r="D44" s="239"/>
      <c r="E44" s="240"/>
      <c r="F44" s="452"/>
      <c r="G44" s="453"/>
      <c r="H44" s="454"/>
      <c r="I44" s="455"/>
      <c r="J44" s="456"/>
      <c r="K44" s="806"/>
      <c r="L44" s="807"/>
      <c r="M44" s="457"/>
      <c r="N44" s="515"/>
      <c r="O44" s="518">
        <v>2</v>
      </c>
      <c r="P44" s="458">
        <v>3581272.34</v>
      </c>
      <c r="Q44" s="839">
        <f>'وارده و صادره جدید ----'!M54</f>
        <v>69</v>
      </c>
      <c r="R44" s="832">
        <f>'وارده و صادره جدید ----'!N54</f>
        <v>27806844.729999997</v>
      </c>
      <c r="S44" s="833">
        <v>100</v>
      </c>
    </row>
    <row r="45" spans="1:19" ht="18.75" customHeight="1" x14ac:dyDescent="0.25">
      <c r="A45" s="373">
        <v>41</v>
      </c>
      <c r="B45" s="108" t="s">
        <v>1969</v>
      </c>
      <c r="C45" s="239"/>
      <c r="D45" s="239"/>
      <c r="E45" s="240"/>
      <c r="F45" s="452"/>
      <c r="G45" s="453"/>
      <c r="H45" s="454"/>
      <c r="I45" s="455"/>
      <c r="J45" s="456"/>
      <c r="K45" s="806"/>
      <c r="L45" s="807"/>
      <c r="M45" s="457"/>
      <c r="N45" s="515"/>
      <c r="O45" s="518"/>
      <c r="P45" s="458"/>
      <c r="Q45" s="839">
        <f>'وارده و صادره جدید ----'!M55</f>
        <v>0</v>
      </c>
      <c r="R45" s="832">
        <f>'وارده و صادره جدید ----'!N55</f>
        <v>0</v>
      </c>
      <c r="S45" s="833"/>
    </row>
    <row r="46" spans="1:19" ht="18.75" customHeight="1" x14ac:dyDescent="0.25">
      <c r="A46" s="801">
        <v>42</v>
      </c>
      <c r="B46" s="108" t="s">
        <v>2199</v>
      </c>
      <c r="C46" s="239"/>
      <c r="D46" s="239"/>
      <c r="E46" s="240"/>
      <c r="F46" s="452"/>
      <c r="G46" s="453"/>
      <c r="H46" s="454"/>
      <c r="I46" s="455"/>
      <c r="J46" s="456"/>
      <c r="K46" s="806"/>
      <c r="L46" s="807"/>
      <c r="M46" s="457"/>
      <c r="N46" s="515"/>
      <c r="O46" s="518"/>
      <c r="P46" s="458"/>
      <c r="Q46" s="839">
        <f>'وارده و صادره جدید ----'!M56</f>
        <v>68</v>
      </c>
      <c r="R46" s="832">
        <f>'وارده و صادره جدید ----'!N56</f>
        <v>40334320.519999996</v>
      </c>
      <c r="S46" s="833">
        <v>100</v>
      </c>
    </row>
    <row r="47" spans="1:19" ht="18.75" customHeight="1" x14ac:dyDescent="0.25">
      <c r="A47" s="947">
        <v>43</v>
      </c>
      <c r="B47" s="946" t="s">
        <v>2287</v>
      </c>
      <c r="C47" s="239"/>
      <c r="D47" s="239"/>
      <c r="E47" s="240"/>
      <c r="F47" s="452"/>
      <c r="G47" s="453"/>
      <c r="H47" s="454"/>
      <c r="I47" s="455"/>
      <c r="J47" s="456"/>
      <c r="K47" s="806"/>
      <c r="L47" s="807"/>
      <c r="M47" s="457"/>
      <c r="N47" s="515"/>
      <c r="O47" s="518"/>
      <c r="P47" s="458"/>
      <c r="Q47" s="839">
        <f>SUM('وارده و صادره جدید ----'!I57+'وارده و صادره جدید ----'!K57)</f>
        <v>32</v>
      </c>
      <c r="R47" s="832">
        <f>SUM('وارده و صادره جدید ----'!J57+'وارده و صادره جدید ----'!L57)</f>
        <v>18931959.300000001</v>
      </c>
      <c r="S47" s="833">
        <v>100</v>
      </c>
    </row>
    <row r="48" spans="1:19" ht="27" customHeight="1" thickBot="1" x14ac:dyDescent="0.3">
      <c r="A48" s="815"/>
      <c r="B48" s="800" t="s">
        <v>112</v>
      </c>
      <c r="C48" s="816">
        <f>SUM(C5:C31)</f>
        <v>174</v>
      </c>
      <c r="D48" s="817">
        <f>SUM(D5:D46)</f>
        <v>124465612.58</v>
      </c>
      <c r="E48" s="818">
        <f>SUM(E5:E11)</f>
        <v>1556</v>
      </c>
      <c r="F48" s="819">
        <f>SUM(F5:F14)</f>
        <v>1542670851.8600001</v>
      </c>
      <c r="G48" s="820">
        <f>SUM(G5:G31)</f>
        <v>2804</v>
      </c>
      <c r="H48" s="821">
        <f>SUM(H5:H14)</f>
        <v>4027600327.0999999</v>
      </c>
      <c r="I48" s="822">
        <f>SUM(I5:I31)</f>
        <v>6895</v>
      </c>
      <c r="J48" s="823">
        <f>SUM(J5:J28)</f>
        <v>6785651239.5799999</v>
      </c>
      <c r="K48" s="824">
        <f>SUM(K5:K31)</f>
        <v>13875</v>
      </c>
      <c r="L48" s="825">
        <f>SUM(L5:L31)</f>
        <v>7019935774.829999</v>
      </c>
      <c r="M48" s="826">
        <f>SUM(M5:M37)</f>
        <v>12062</v>
      </c>
      <c r="N48" s="827">
        <f>SUM(N5:N37)</f>
        <v>6078326296.5799999</v>
      </c>
      <c r="O48" s="828">
        <f>SUM(O5:O44)</f>
        <v>15620</v>
      </c>
      <c r="P48" s="829">
        <f>SUM(P5:P44)</f>
        <v>6580158823.3599987</v>
      </c>
      <c r="Q48" s="840">
        <f>SUM(Q5:Q47)</f>
        <v>3138</v>
      </c>
      <c r="R48" s="830">
        <f>SUM(R5:R47)</f>
        <v>1717482784.7699995</v>
      </c>
      <c r="S48" s="831">
        <v>-29.4</v>
      </c>
    </row>
    <row r="49" spans="2:18" ht="15.75" thickBot="1" x14ac:dyDescent="0.3">
      <c r="J49" s="3" t="s">
        <v>173</v>
      </c>
    </row>
    <row r="50" spans="2:18" ht="16.5" customHeight="1" thickBot="1" x14ac:dyDescent="0.3">
      <c r="B50" s="1388" t="s">
        <v>302</v>
      </c>
      <c r="C50" s="1389"/>
      <c r="D50" s="1390"/>
      <c r="E50" s="1391">
        <f>'وارده و صادره جدید ----'!D110</f>
        <v>33879777809.999992</v>
      </c>
      <c r="F50" s="1392"/>
      <c r="G50" s="193" t="s">
        <v>748</v>
      </c>
      <c r="H50" s="194">
        <f>'وارده و صادره جدید ----'!E110</f>
        <v>62253</v>
      </c>
      <c r="I50" s="42"/>
      <c r="J50" s="8"/>
      <c r="K50" s="8"/>
      <c r="L50" s="5"/>
      <c r="M50" s="5"/>
      <c r="N50" s="5"/>
      <c r="O50" s="519"/>
      <c r="P50" s="5"/>
      <c r="Q50" s="842"/>
      <c r="R50" s="5"/>
    </row>
    <row r="51" spans="2:18" x14ac:dyDescent="0.25">
      <c r="B51" s="31"/>
      <c r="C51" s="31"/>
      <c r="D51" s="41"/>
      <c r="E51" s="41"/>
      <c r="J51" s="8"/>
      <c r="K51" s="8"/>
      <c r="L51" s="8"/>
      <c r="M51" s="8"/>
      <c r="N51" s="8"/>
      <c r="O51" s="8"/>
      <c r="P51" s="8"/>
      <c r="Q51" s="843"/>
      <c r="R51" s="798"/>
    </row>
    <row r="52" spans="2:18" x14ac:dyDescent="0.25">
      <c r="B52" s="31"/>
      <c r="C52" s="31"/>
      <c r="D52" s="41"/>
      <c r="E52" s="41"/>
      <c r="J52" s="8"/>
      <c r="K52" s="8"/>
      <c r="L52" s="8"/>
      <c r="M52" s="8"/>
      <c r="N52" s="8"/>
      <c r="O52" s="8"/>
      <c r="P52" s="8"/>
      <c r="Q52" s="843"/>
      <c r="R52" s="798"/>
    </row>
    <row r="53" spans="2:18" ht="15" customHeight="1" x14ac:dyDescent="0.25">
      <c r="B53" s="31"/>
      <c r="C53" s="31"/>
      <c r="D53" s="41"/>
      <c r="E53" s="41"/>
      <c r="J53" s="8"/>
      <c r="K53" s="8"/>
      <c r="L53" s="8"/>
      <c r="M53" s="8"/>
      <c r="N53" s="8"/>
      <c r="O53" s="8"/>
      <c r="P53" s="8"/>
      <c r="Q53" s="843"/>
      <c r="R53" s="798"/>
    </row>
    <row r="55" spans="2:18" ht="16.5" customHeight="1" x14ac:dyDescent="0.25">
      <c r="B55" s="31"/>
      <c r="C55" s="31"/>
      <c r="D55" s="1387"/>
      <c r="E55" s="1387"/>
      <c r="F55" s="1387"/>
      <c r="G55" s="41"/>
      <c r="H55" s="41"/>
      <c r="I55" s="41"/>
      <c r="J55" s="11"/>
      <c r="K55" s="11"/>
      <c r="L55" s="11"/>
      <c r="M55" s="11"/>
      <c r="N55" s="11"/>
      <c r="O55" s="520"/>
      <c r="P55" s="11"/>
      <c r="Q55" s="844"/>
      <c r="R55" s="11"/>
    </row>
    <row r="56" spans="2:18" x14ac:dyDescent="0.25">
      <c r="B56" s="31"/>
      <c r="C56" s="31"/>
      <c r="J56" s="11"/>
      <c r="K56" s="11"/>
      <c r="L56" s="11"/>
      <c r="M56" s="11"/>
      <c r="N56" s="11"/>
      <c r="O56" s="520"/>
      <c r="P56" s="11"/>
      <c r="Q56" s="844"/>
      <c r="R56" s="11"/>
    </row>
  </sheetData>
  <mergeCells count="15">
    <mergeCell ref="B1:P2"/>
    <mergeCell ref="M3:N3"/>
    <mergeCell ref="C3:D3"/>
    <mergeCell ref="E3:F3"/>
    <mergeCell ref="G3:H3"/>
    <mergeCell ref="I3:J3"/>
    <mergeCell ref="K3:L3"/>
    <mergeCell ref="O3:P3"/>
    <mergeCell ref="S3:S4"/>
    <mergeCell ref="A3:A4"/>
    <mergeCell ref="B3:B4"/>
    <mergeCell ref="D55:F55"/>
    <mergeCell ref="B50:D50"/>
    <mergeCell ref="E50:F50"/>
    <mergeCell ref="Q3:R3"/>
  </mergeCells>
  <pageMargins left="0.25" right="0.25" top="0.75" bottom="0.75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160"/>
  <sheetViews>
    <sheetView rightToLeft="1" topLeftCell="A132" workbookViewId="0">
      <selection activeCell="L7" sqref="L7"/>
    </sheetView>
  </sheetViews>
  <sheetFormatPr defaultRowHeight="15" x14ac:dyDescent="0.25"/>
  <cols>
    <col min="1" max="1" width="5.42578125" bestFit="1" customWidth="1"/>
    <col min="2" max="2" width="36.7109375" bestFit="1" customWidth="1"/>
    <col min="3" max="3" width="19.42578125" style="4" bestFit="1" customWidth="1"/>
    <col min="4" max="4" width="19.42578125" style="304" bestFit="1" customWidth="1"/>
    <col min="5" max="5" width="19.42578125" style="274" bestFit="1" customWidth="1"/>
    <col min="6" max="6" width="18" style="305" bestFit="1" customWidth="1"/>
    <col min="7" max="7" width="19.5703125" style="3" bestFit="1" customWidth="1"/>
    <col min="8" max="8" width="18" style="198" bestFit="1" customWidth="1"/>
    <col min="9" max="9" width="12.28515625" style="200" customWidth="1"/>
    <col min="10" max="10" width="22.85546875" style="198" bestFit="1" customWidth="1"/>
    <col min="11" max="11" width="13.85546875" style="3" customWidth="1"/>
    <col min="12" max="12" width="21.140625" bestFit="1" customWidth="1"/>
    <col min="13" max="13" width="21.140625" customWidth="1"/>
    <col min="14" max="14" width="12.7109375" style="3" bestFit="1" customWidth="1"/>
    <col min="15" max="15" width="12.7109375" style="3" customWidth="1"/>
    <col min="16" max="16" width="21.140625" bestFit="1" customWidth="1"/>
    <col min="17" max="17" width="6.85546875" style="3" customWidth="1"/>
    <col min="18" max="18" width="21.140625" bestFit="1" customWidth="1"/>
    <col min="19" max="19" width="6.85546875" style="3" customWidth="1"/>
    <col min="20" max="21" width="21.140625" bestFit="1" customWidth="1"/>
    <col min="22" max="22" width="16.7109375" style="3" customWidth="1"/>
    <col min="23" max="23" width="21.140625" bestFit="1" customWidth="1"/>
    <col min="24" max="24" width="12.140625" customWidth="1"/>
    <col min="25" max="25" width="14.85546875" customWidth="1"/>
  </cols>
  <sheetData>
    <row r="1" spans="1:7" ht="24" customHeight="1" thickBot="1" x14ac:dyDescent="0.3">
      <c r="A1" s="1190" t="s">
        <v>2412</v>
      </c>
      <c r="B1" s="1190"/>
      <c r="C1" s="1190"/>
      <c r="D1" s="1190"/>
      <c r="E1" s="1190"/>
      <c r="F1" s="1190"/>
    </row>
    <row r="2" spans="1:7" ht="38.25" thickBot="1" x14ac:dyDescent="0.3">
      <c r="A2" s="1129" t="s">
        <v>277</v>
      </c>
      <c r="B2" s="1129" t="s">
        <v>2208</v>
      </c>
      <c r="C2" s="1011" t="s">
        <v>912</v>
      </c>
      <c r="D2" s="1012" t="s">
        <v>883</v>
      </c>
      <c r="E2" s="1166" t="s">
        <v>613</v>
      </c>
      <c r="F2" s="1013" t="s">
        <v>611</v>
      </c>
      <c r="G2" s="1173" t="s">
        <v>2150</v>
      </c>
    </row>
    <row r="3" spans="1:7" ht="18.75" x14ac:dyDescent="0.3">
      <c r="A3" s="1156">
        <v>1</v>
      </c>
      <c r="B3" s="1158" t="s">
        <v>2413</v>
      </c>
      <c r="C3" s="1160">
        <v>2507.62</v>
      </c>
      <c r="D3" s="1163">
        <v>20213157.140000001</v>
      </c>
      <c r="E3" s="1170"/>
      <c r="F3" s="1167">
        <v>76654.149999999994</v>
      </c>
      <c r="G3" s="1180">
        <v>17630352.862505998</v>
      </c>
    </row>
    <row r="4" spans="1:7" ht="18.75" x14ac:dyDescent="0.3">
      <c r="A4" s="1157">
        <v>2</v>
      </c>
      <c r="B4" s="1132" t="s">
        <v>2414</v>
      </c>
      <c r="C4" s="1134">
        <v>34356360.93</v>
      </c>
      <c r="D4" s="868">
        <v>6133933.2400000002</v>
      </c>
      <c r="E4" s="867"/>
      <c r="F4" s="869">
        <v>35025</v>
      </c>
      <c r="G4" s="1181">
        <v>13487011.985561</v>
      </c>
    </row>
    <row r="5" spans="1:7" ht="18.75" x14ac:dyDescent="0.3">
      <c r="A5" s="1157">
        <v>3</v>
      </c>
      <c r="B5" s="1132" t="s">
        <v>2415</v>
      </c>
      <c r="C5" s="1134">
        <v>0</v>
      </c>
      <c r="D5" s="868">
        <v>36728.269999999997</v>
      </c>
      <c r="E5" s="867"/>
      <c r="F5" s="869">
        <v>0</v>
      </c>
      <c r="G5" s="1181">
        <v>31894.829667999998</v>
      </c>
    </row>
    <row r="6" spans="1:7" ht="18.75" x14ac:dyDescent="0.3">
      <c r="A6" s="1157">
        <v>4</v>
      </c>
      <c r="B6" s="1132" t="s">
        <v>2416</v>
      </c>
      <c r="C6" s="1134">
        <v>22410</v>
      </c>
      <c r="D6" s="868"/>
      <c r="E6" s="867"/>
      <c r="F6" s="869"/>
      <c r="G6" s="1181">
        <v>5299.9650000000001</v>
      </c>
    </row>
    <row r="7" spans="1:7" ht="18.75" x14ac:dyDescent="0.3">
      <c r="A7" s="1157">
        <v>5</v>
      </c>
      <c r="B7" s="1132" t="s">
        <v>2417</v>
      </c>
      <c r="C7" s="1134"/>
      <c r="D7" s="868">
        <v>28474</v>
      </c>
      <c r="E7" s="867"/>
      <c r="F7" s="869">
        <v>6175.35</v>
      </c>
      <c r="G7" s="1181">
        <v>30902.171600000001</v>
      </c>
    </row>
    <row r="8" spans="1:7" ht="18.75" x14ac:dyDescent="0.3">
      <c r="A8" s="1157">
        <v>6</v>
      </c>
      <c r="B8" s="1132" t="s">
        <v>2418</v>
      </c>
      <c r="C8" s="1134">
        <v>25143087.420000002</v>
      </c>
      <c r="D8" s="868">
        <v>10119390</v>
      </c>
      <c r="E8" s="867">
        <v>0</v>
      </c>
      <c r="F8" s="869">
        <v>12238.82</v>
      </c>
      <c r="G8" s="1181">
        <v>14746257.27083</v>
      </c>
    </row>
    <row r="9" spans="1:7" ht="18.75" x14ac:dyDescent="0.3">
      <c r="A9" s="1157">
        <v>7</v>
      </c>
      <c r="B9" s="1132" t="s">
        <v>2419</v>
      </c>
      <c r="C9" s="1134">
        <v>0</v>
      </c>
      <c r="D9" s="868">
        <v>100</v>
      </c>
      <c r="E9" s="867"/>
      <c r="F9" s="869">
        <v>0</v>
      </c>
      <c r="G9" s="1181">
        <v>86.84</v>
      </c>
    </row>
    <row r="10" spans="1:7" ht="18.75" x14ac:dyDescent="0.3">
      <c r="A10" s="1157">
        <v>8</v>
      </c>
      <c r="B10" s="1132" t="s">
        <v>2420</v>
      </c>
      <c r="C10" s="1134">
        <v>250.18</v>
      </c>
      <c r="D10" s="868"/>
      <c r="E10" s="867"/>
      <c r="F10" s="869"/>
      <c r="G10" s="1181">
        <v>59.167569999999998</v>
      </c>
    </row>
    <row r="11" spans="1:7" ht="18.75" x14ac:dyDescent="0.3">
      <c r="A11" s="1157">
        <v>9</v>
      </c>
      <c r="B11" s="1132" t="s">
        <v>2421</v>
      </c>
      <c r="C11" s="1134"/>
      <c r="D11" s="868">
        <v>1567.37</v>
      </c>
      <c r="E11" s="867"/>
      <c r="F11" s="869"/>
      <c r="G11" s="1181">
        <v>1361.104108</v>
      </c>
    </row>
    <row r="12" spans="1:7" ht="18.75" x14ac:dyDescent="0.3">
      <c r="A12" s="1157">
        <v>10</v>
      </c>
      <c r="B12" s="1132" t="s">
        <v>2422</v>
      </c>
      <c r="C12" s="1134"/>
      <c r="D12" s="868">
        <v>339.55</v>
      </c>
      <c r="E12" s="867"/>
      <c r="F12" s="869"/>
      <c r="G12" s="1181">
        <v>294.86522000000002</v>
      </c>
    </row>
    <row r="13" spans="1:7" ht="18.75" x14ac:dyDescent="0.3">
      <c r="A13" s="1157">
        <v>11</v>
      </c>
      <c r="B13" s="1132" t="s">
        <v>2423</v>
      </c>
      <c r="C13" s="1134">
        <v>260.10000000000002</v>
      </c>
      <c r="D13" s="868">
        <v>2984523</v>
      </c>
      <c r="E13" s="867"/>
      <c r="F13" s="869">
        <v>0</v>
      </c>
      <c r="G13" s="1181">
        <v>2591821.2868499998</v>
      </c>
    </row>
    <row r="14" spans="1:7" ht="18.75" x14ac:dyDescent="0.3">
      <c r="A14" s="1157">
        <v>12</v>
      </c>
      <c r="B14" s="1132" t="s">
        <v>2424</v>
      </c>
      <c r="C14" s="1134">
        <v>2644.56</v>
      </c>
      <c r="D14" s="868">
        <v>0.09</v>
      </c>
      <c r="E14" s="867"/>
      <c r="F14" s="869">
        <v>438843.01</v>
      </c>
      <c r="G14" s="1181">
        <v>439468.52659600001</v>
      </c>
    </row>
    <row r="15" spans="1:7" ht="18.75" x14ac:dyDescent="0.3">
      <c r="A15" s="1157">
        <v>13</v>
      </c>
      <c r="B15" s="1132" t="s">
        <v>2425</v>
      </c>
      <c r="C15" s="1134"/>
      <c r="D15" s="868">
        <v>149250</v>
      </c>
      <c r="E15" s="867"/>
      <c r="F15" s="869"/>
      <c r="G15" s="1181">
        <v>129608.7</v>
      </c>
    </row>
    <row r="16" spans="1:7" ht="18.75" x14ac:dyDescent="0.3">
      <c r="A16" s="1157">
        <v>14</v>
      </c>
      <c r="B16" s="1132" t="s">
        <v>2426</v>
      </c>
      <c r="C16" s="1134">
        <v>8505.69</v>
      </c>
      <c r="D16" s="868">
        <v>96713.55</v>
      </c>
      <c r="E16" s="867"/>
      <c r="F16" s="869">
        <v>0</v>
      </c>
      <c r="G16" s="1181">
        <v>85997.642504999996</v>
      </c>
    </row>
    <row r="17" spans="1:7" ht="18.75" x14ac:dyDescent="0.3">
      <c r="A17" s="1157">
        <v>15</v>
      </c>
      <c r="B17" s="1132" t="s">
        <v>2427</v>
      </c>
      <c r="C17" s="1134">
        <v>16350</v>
      </c>
      <c r="D17" s="868">
        <v>10939191</v>
      </c>
      <c r="E17" s="867"/>
      <c r="F17" s="869"/>
      <c r="G17" s="1181">
        <v>9503460.2393999994</v>
      </c>
    </row>
    <row r="18" spans="1:7" ht="18.75" x14ac:dyDescent="0.3">
      <c r="A18" s="1157">
        <v>16</v>
      </c>
      <c r="B18" s="1132" t="s">
        <v>2428</v>
      </c>
      <c r="C18" s="1134">
        <v>1000.41</v>
      </c>
      <c r="D18" s="868">
        <v>1908272.76</v>
      </c>
      <c r="E18" s="867"/>
      <c r="F18" s="869">
        <v>2766.37</v>
      </c>
      <c r="G18" s="1181">
        <v>1660147.0317490001</v>
      </c>
    </row>
    <row r="19" spans="1:7" ht="18.75" x14ac:dyDescent="0.3">
      <c r="A19" s="1157">
        <v>17</v>
      </c>
      <c r="B19" s="1132" t="s">
        <v>2429</v>
      </c>
      <c r="C19" s="1134">
        <v>140477.82999999999</v>
      </c>
      <c r="D19" s="868">
        <v>336685.32</v>
      </c>
      <c r="E19" s="867"/>
      <c r="F19" s="869">
        <v>53067.46</v>
      </c>
      <c r="G19" s="1181">
        <v>378667.99868299998</v>
      </c>
    </row>
    <row r="20" spans="1:7" ht="18.75" x14ac:dyDescent="0.3">
      <c r="A20" s="1157">
        <v>18</v>
      </c>
      <c r="B20" s="1132" t="s">
        <v>2430</v>
      </c>
      <c r="C20" s="1134">
        <v>0</v>
      </c>
      <c r="D20" s="868">
        <v>5038.4799999999996</v>
      </c>
      <c r="E20" s="867"/>
      <c r="F20" s="869">
        <v>1618605.91</v>
      </c>
      <c r="G20" s="1181">
        <v>1622981.3260319999</v>
      </c>
    </row>
    <row r="21" spans="1:7" ht="18.75" x14ac:dyDescent="0.3">
      <c r="A21" s="1157">
        <v>19</v>
      </c>
      <c r="B21" s="1132" t="s">
        <v>2431</v>
      </c>
      <c r="C21" s="1134">
        <v>0</v>
      </c>
      <c r="D21" s="868">
        <v>251997.5</v>
      </c>
      <c r="E21" s="867">
        <v>0</v>
      </c>
      <c r="F21" s="869">
        <v>36993.31</v>
      </c>
      <c r="G21" s="1181">
        <v>255827.93900000001</v>
      </c>
    </row>
    <row r="22" spans="1:7" ht="18.75" x14ac:dyDescent="0.3">
      <c r="A22" s="1157">
        <v>20</v>
      </c>
      <c r="B22" s="1132" t="s">
        <v>2432</v>
      </c>
      <c r="C22" s="1134"/>
      <c r="D22" s="868"/>
      <c r="E22" s="867"/>
      <c r="F22" s="869">
        <v>0.71</v>
      </c>
      <c r="G22" s="1181">
        <v>0.71</v>
      </c>
    </row>
    <row r="23" spans="1:7" ht="18.75" x14ac:dyDescent="0.3">
      <c r="A23" s="1157">
        <v>21</v>
      </c>
      <c r="B23" s="1132" t="s">
        <v>2433</v>
      </c>
      <c r="C23" s="1134">
        <v>0</v>
      </c>
      <c r="D23" s="868">
        <v>104936.34</v>
      </c>
      <c r="E23" s="867">
        <v>0</v>
      </c>
      <c r="F23" s="869">
        <v>845.29</v>
      </c>
      <c r="G23" s="1181">
        <v>91972.007656000002</v>
      </c>
    </row>
    <row r="24" spans="1:7" ht="18.75" x14ac:dyDescent="0.3">
      <c r="A24" s="1157">
        <v>22</v>
      </c>
      <c r="B24" s="1132" t="s">
        <v>2434</v>
      </c>
      <c r="C24" s="1134">
        <v>0.9</v>
      </c>
      <c r="D24" s="868">
        <v>1291581.6399999999</v>
      </c>
      <c r="E24" s="867"/>
      <c r="F24" s="869">
        <v>0</v>
      </c>
      <c r="G24" s="1181">
        <v>1121609.709026</v>
      </c>
    </row>
    <row r="25" spans="1:7" ht="18.75" x14ac:dyDescent="0.3">
      <c r="A25" s="1157">
        <v>23</v>
      </c>
      <c r="B25" s="1132" t="s">
        <v>2435</v>
      </c>
      <c r="C25" s="1134">
        <v>209993.41</v>
      </c>
      <c r="D25" s="868"/>
      <c r="E25" s="867"/>
      <c r="F25" s="869">
        <v>9164.6299999999992</v>
      </c>
      <c r="G25" s="1181">
        <v>58828.071465000001</v>
      </c>
    </row>
    <row r="26" spans="1:7" ht="18.75" x14ac:dyDescent="0.3">
      <c r="A26" s="1157">
        <v>24</v>
      </c>
      <c r="B26" s="1132" t="s">
        <v>2436</v>
      </c>
      <c r="C26" s="1134">
        <v>574.77</v>
      </c>
      <c r="D26" s="868">
        <v>17077.5</v>
      </c>
      <c r="E26" s="867"/>
      <c r="F26" s="869"/>
      <c r="G26" s="1181">
        <v>14966.034105000001</v>
      </c>
    </row>
    <row r="27" spans="1:7" ht="18.75" x14ac:dyDescent="0.3">
      <c r="A27" s="1157">
        <v>25</v>
      </c>
      <c r="B27" s="1132" t="s">
        <v>2437</v>
      </c>
      <c r="C27" s="1134">
        <v>250.41</v>
      </c>
      <c r="D27" s="868">
        <v>204377.5</v>
      </c>
      <c r="E27" s="867"/>
      <c r="F27" s="869">
        <v>8145</v>
      </c>
      <c r="G27" s="1181">
        <v>185685.64296500001</v>
      </c>
    </row>
    <row r="28" spans="1:7" ht="18.75" x14ac:dyDescent="0.3">
      <c r="A28" s="1157">
        <v>26</v>
      </c>
      <c r="B28" s="1132" t="s">
        <v>2438</v>
      </c>
      <c r="C28" s="1134">
        <v>0</v>
      </c>
      <c r="D28" s="868">
        <v>885280.48</v>
      </c>
      <c r="E28" s="867">
        <v>0</v>
      </c>
      <c r="F28" s="869">
        <v>0</v>
      </c>
      <c r="G28" s="1181">
        <v>768777.56883200002</v>
      </c>
    </row>
    <row r="29" spans="1:7" ht="18.75" x14ac:dyDescent="0.3">
      <c r="A29" s="1157">
        <v>27</v>
      </c>
      <c r="B29" s="1132" t="s">
        <v>2439</v>
      </c>
      <c r="C29" s="1134"/>
      <c r="D29" s="868">
        <v>0</v>
      </c>
      <c r="E29" s="867"/>
      <c r="F29" s="869">
        <v>2356.33</v>
      </c>
      <c r="G29" s="1181">
        <v>2356.33</v>
      </c>
    </row>
    <row r="30" spans="1:7" ht="18.75" x14ac:dyDescent="0.3">
      <c r="A30" s="1157">
        <v>28</v>
      </c>
      <c r="B30" s="1132" t="s">
        <v>2440</v>
      </c>
      <c r="C30" s="1134">
        <v>298</v>
      </c>
      <c r="D30" s="868"/>
      <c r="E30" s="867"/>
      <c r="F30" s="869"/>
      <c r="G30" s="1181">
        <v>70.477000000000004</v>
      </c>
    </row>
    <row r="31" spans="1:7" ht="18.75" x14ac:dyDescent="0.3">
      <c r="A31" s="1157">
        <v>29</v>
      </c>
      <c r="B31" s="1132" t="s">
        <v>2441</v>
      </c>
      <c r="C31" s="1134"/>
      <c r="D31" s="868">
        <v>49451.5</v>
      </c>
      <c r="E31" s="867"/>
      <c r="F31" s="869"/>
      <c r="G31" s="1181">
        <v>42943.6826</v>
      </c>
    </row>
    <row r="32" spans="1:7" ht="18.75" x14ac:dyDescent="0.3">
      <c r="A32" s="1157">
        <v>30</v>
      </c>
      <c r="B32" s="1132" t="s">
        <v>2442</v>
      </c>
      <c r="C32" s="1134">
        <v>250</v>
      </c>
      <c r="D32" s="868">
        <v>1126776.21</v>
      </c>
      <c r="E32" s="867"/>
      <c r="F32" s="869"/>
      <c r="G32" s="1181">
        <v>978551.58576399996</v>
      </c>
    </row>
    <row r="33" spans="1:7" ht="18.75" x14ac:dyDescent="0.3">
      <c r="A33" s="1157">
        <v>31</v>
      </c>
      <c r="B33" s="1132" t="s">
        <v>2443</v>
      </c>
      <c r="C33" s="1134">
        <v>11172.28</v>
      </c>
      <c r="D33" s="868"/>
      <c r="E33" s="867"/>
      <c r="F33" s="869">
        <v>8042.6</v>
      </c>
      <c r="G33" s="1181">
        <v>10684.844220000001</v>
      </c>
    </row>
    <row r="34" spans="1:7" ht="18.75" x14ac:dyDescent="0.3">
      <c r="A34" s="1157">
        <v>32</v>
      </c>
      <c r="B34" s="1132" t="s">
        <v>2444</v>
      </c>
      <c r="C34" s="1134"/>
      <c r="D34" s="868">
        <v>92.5</v>
      </c>
      <c r="E34" s="867"/>
      <c r="F34" s="869"/>
      <c r="G34" s="1181">
        <v>80.326999999999998</v>
      </c>
    </row>
    <row r="35" spans="1:7" ht="18.75" x14ac:dyDescent="0.3">
      <c r="A35" s="1157">
        <v>33</v>
      </c>
      <c r="B35" s="1132" t="s">
        <v>2445</v>
      </c>
      <c r="C35" s="1134"/>
      <c r="D35" s="868">
        <v>4975</v>
      </c>
      <c r="E35" s="867"/>
      <c r="F35" s="869"/>
      <c r="G35" s="1181">
        <v>4320.29</v>
      </c>
    </row>
    <row r="36" spans="1:7" ht="18.75" x14ac:dyDescent="0.3">
      <c r="A36" s="1157">
        <v>34</v>
      </c>
      <c r="B36" s="1132" t="s">
        <v>2446</v>
      </c>
      <c r="C36" s="1134">
        <v>73836.740000000005</v>
      </c>
      <c r="D36" s="868">
        <v>2941830.87</v>
      </c>
      <c r="E36" s="867"/>
      <c r="F36" s="869">
        <v>0</v>
      </c>
      <c r="G36" s="1181">
        <v>2572148.3165179999</v>
      </c>
    </row>
    <row r="37" spans="1:7" ht="18.75" x14ac:dyDescent="0.3">
      <c r="A37" s="1157">
        <v>35</v>
      </c>
      <c r="B37" s="1132" t="s">
        <v>2447</v>
      </c>
      <c r="C37" s="1134"/>
      <c r="D37" s="868">
        <v>1492500</v>
      </c>
      <c r="E37" s="867"/>
      <c r="F37" s="869"/>
      <c r="G37" s="1181">
        <v>1296087</v>
      </c>
    </row>
    <row r="38" spans="1:7" ht="18.75" x14ac:dyDescent="0.3">
      <c r="A38" s="1157">
        <v>36</v>
      </c>
      <c r="B38" s="1132" t="s">
        <v>2448</v>
      </c>
      <c r="C38" s="1134"/>
      <c r="D38" s="868">
        <v>1100</v>
      </c>
      <c r="E38" s="867"/>
      <c r="F38" s="869"/>
      <c r="G38" s="1181">
        <v>955.24</v>
      </c>
    </row>
    <row r="39" spans="1:7" ht="18.75" x14ac:dyDescent="0.3">
      <c r="A39" s="1157">
        <v>37</v>
      </c>
      <c r="B39" s="1132" t="s">
        <v>2449</v>
      </c>
      <c r="C39" s="1134">
        <v>874.62</v>
      </c>
      <c r="D39" s="868">
        <v>565478.26</v>
      </c>
      <c r="E39" s="867"/>
      <c r="F39" s="869"/>
      <c r="G39" s="1181">
        <v>491268.16861400002</v>
      </c>
    </row>
    <row r="40" spans="1:7" ht="18.75" x14ac:dyDescent="0.3">
      <c r="A40" s="1157">
        <v>38</v>
      </c>
      <c r="B40" s="1132" t="s">
        <v>2450</v>
      </c>
      <c r="C40" s="1134"/>
      <c r="D40" s="868">
        <v>20264.560000000001</v>
      </c>
      <c r="E40" s="867"/>
      <c r="F40" s="869"/>
      <c r="G40" s="1181">
        <v>17597.743903999999</v>
      </c>
    </row>
    <row r="41" spans="1:7" ht="18.75" x14ac:dyDescent="0.3">
      <c r="A41" s="1157">
        <v>39</v>
      </c>
      <c r="B41" s="1132" t="s">
        <v>2451</v>
      </c>
      <c r="C41" s="1134"/>
      <c r="D41" s="868">
        <v>995000</v>
      </c>
      <c r="E41" s="867"/>
      <c r="F41" s="869"/>
      <c r="G41" s="1181">
        <v>864058</v>
      </c>
    </row>
    <row r="42" spans="1:7" ht="18.75" x14ac:dyDescent="0.3">
      <c r="A42" s="1157">
        <v>40</v>
      </c>
      <c r="B42" s="1132" t="s">
        <v>2452</v>
      </c>
      <c r="C42" s="1134">
        <v>4000571</v>
      </c>
      <c r="D42" s="868">
        <v>416300</v>
      </c>
      <c r="E42" s="867"/>
      <c r="F42" s="869"/>
      <c r="G42" s="1181">
        <v>1307649.9615</v>
      </c>
    </row>
    <row r="43" spans="1:7" ht="18.75" x14ac:dyDescent="0.3">
      <c r="A43" s="1157">
        <v>41</v>
      </c>
      <c r="B43" s="1132" t="s">
        <v>2453</v>
      </c>
      <c r="C43" s="1134"/>
      <c r="D43" s="868">
        <v>117990</v>
      </c>
      <c r="E43" s="867"/>
      <c r="F43" s="869"/>
      <c r="G43" s="1181">
        <v>102462.516</v>
      </c>
    </row>
    <row r="44" spans="1:7" ht="18.75" x14ac:dyDescent="0.3">
      <c r="A44" s="1157">
        <v>42</v>
      </c>
      <c r="B44" s="1132" t="s">
        <v>2454</v>
      </c>
      <c r="C44" s="1134"/>
      <c r="D44" s="868">
        <v>16361.53</v>
      </c>
      <c r="E44" s="867"/>
      <c r="F44" s="869"/>
      <c r="G44" s="1181">
        <v>14208.352652</v>
      </c>
    </row>
    <row r="45" spans="1:7" ht="18.75" x14ac:dyDescent="0.3">
      <c r="A45" s="1157">
        <v>43</v>
      </c>
      <c r="B45" s="1132" t="s">
        <v>2455</v>
      </c>
      <c r="C45" s="1134"/>
      <c r="D45" s="868">
        <v>63289.32</v>
      </c>
      <c r="E45" s="867"/>
      <c r="F45" s="869"/>
      <c r="G45" s="1181">
        <v>54960.445487999998</v>
      </c>
    </row>
    <row r="46" spans="1:7" ht="18.75" x14ac:dyDescent="0.3">
      <c r="A46" s="1157">
        <v>44</v>
      </c>
      <c r="B46" s="1132" t="s">
        <v>2456</v>
      </c>
      <c r="C46" s="1134"/>
      <c r="D46" s="868">
        <v>1420768</v>
      </c>
      <c r="E46" s="867"/>
      <c r="F46" s="869"/>
      <c r="G46" s="1181">
        <v>1233794.9312</v>
      </c>
    </row>
    <row r="47" spans="1:7" ht="18.75" x14ac:dyDescent="0.3">
      <c r="A47" s="1157">
        <v>45</v>
      </c>
      <c r="B47" s="1132" t="s">
        <v>2457</v>
      </c>
      <c r="C47" s="1134">
        <v>250</v>
      </c>
      <c r="D47" s="868">
        <v>0</v>
      </c>
      <c r="E47" s="867"/>
      <c r="F47" s="869"/>
      <c r="G47" s="1181">
        <v>59.125</v>
      </c>
    </row>
    <row r="48" spans="1:7" ht="18.75" x14ac:dyDescent="0.3">
      <c r="A48" s="1157">
        <v>46</v>
      </c>
      <c r="B48" s="1132" t="s">
        <v>2458</v>
      </c>
      <c r="C48" s="1134">
        <v>250</v>
      </c>
      <c r="D48" s="868"/>
      <c r="E48" s="867"/>
      <c r="F48" s="869"/>
      <c r="G48" s="1181">
        <v>59.125</v>
      </c>
    </row>
    <row r="49" spans="1:7" ht="18.75" x14ac:dyDescent="0.3">
      <c r="A49" s="1157">
        <v>47</v>
      </c>
      <c r="B49" s="1132" t="s">
        <v>2459</v>
      </c>
      <c r="C49" s="1134">
        <v>0</v>
      </c>
      <c r="D49" s="868">
        <v>0</v>
      </c>
      <c r="E49" s="867"/>
      <c r="F49" s="869">
        <v>100</v>
      </c>
      <c r="G49" s="1181">
        <v>100</v>
      </c>
    </row>
    <row r="50" spans="1:7" ht="18.75" x14ac:dyDescent="0.3">
      <c r="A50" s="1157">
        <v>48</v>
      </c>
      <c r="B50" s="1132" t="s">
        <v>2460</v>
      </c>
      <c r="C50" s="1134">
        <v>302.68</v>
      </c>
      <c r="D50" s="868"/>
      <c r="E50" s="867"/>
      <c r="F50" s="869"/>
      <c r="G50" s="1181">
        <v>71.583820000000003</v>
      </c>
    </row>
    <row r="51" spans="1:7" ht="18.75" x14ac:dyDescent="0.3">
      <c r="A51" s="1157">
        <v>49</v>
      </c>
      <c r="B51" s="1132" t="s">
        <v>2461</v>
      </c>
      <c r="C51" s="1134">
        <v>0</v>
      </c>
      <c r="D51" s="868">
        <v>28846.51</v>
      </c>
      <c r="E51" s="867"/>
      <c r="F51" s="869">
        <v>0</v>
      </c>
      <c r="G51" s="1181">
        <v>25050.309283999999</v>
      </c>
    </row>
    <row r="52" spans="1:7" ht="18.75" x14ac:dyDescent="0.3">
      <c r="A52" s="1157">
        <v>50</v>
      </c>
      <c r="B52" s="1132" t="s">
        <v>2462</v>
      </c>
      <c r="C52" s="1134">
        <v>0</v>
      </c>
      <c r="D52" s="868">
        <v>1359434.48</v>
      </c>
      <c r="E52" s="867"/>
      <c r="F52" s="869"/>
      <c r="G52" s="1181">
        <v>1180532.902432</v>
      </c>
    </row>
    <row r="53" spans="1:7" ht="18.75" x14ac:dyDescent="0.3">
      <c r="A53" s="1157">
        <v>51</v>
      </c>
      <c r="B53" s="1132" t="s">
        <v>2463</v>
      </c>
      <c r="C53" s="1134">
        <v>251</v>
      </c>
      <c r="D53" s="868">
        <v>1846123.87</v>
      </c>
      <c r="E53" s="867"/>
      <c r="F53" s="869"/>
      <c r="G53" s="1181">
        <v>1603233.330208</v>
      </c>
    </row>
    <row r="54" spans="1:7" ht="18.75" x14ac:dyDescent="0.3">
      <c r="A54" s="1157">
        <v>52</v>
      </c>
      <c r="B54" s="1132" t="s">
        <v>2464</v>
      </c>
      <c r="C54" s="1134">
        <v>250.19</v>
      </c>
      <c r="D54" s="868">
        <v>0</v>
      </c>
      <c r="E54" s="867"/>
      <c r="F54" s="869"/>
      <c r="G54" s="1181">
        <v>59.169935000000002</v>
      </c>
    </row>
    <row r="55" spans="1:7" ht="18.75" x14ac:dyDescent="0.3">
      <c r="A55" s="1157">
        <v>53</v>
      </c>
      <c r="B55" s="1132" t="s">
        <v>2465</v>
      </c>
      <c r="C55" s="1134">
        <v>0</v>
      </c>
      <c r="D55" s="868">
        <v>2615403.4300000002</v>
      </c>
      <c r="E55" s="867"/>
      <c r="F55" s="869"/>
      <c r="G55" s="1181">
        <v>2271216.338612</v>
      </c>
    </row>
    <row r="56" spans="1:7" ht="18.75" x14ac:dyDescent="0.3">
      <c r="A56" s="1157">
        <v>54</v>
      </c>
      <c r="B56" s="1132" t="s">
        <v>2466</v>
      </c>
      <c r="C56" s="1134"/>
      <c r="D56" s="868">
        <v>750</v>
      </c>
      <c r="E56" s="867"/>
      <c r="F56" s="869"/>
      <c r="G56" s="1181">
        <v>651.29999999999995</v>
      </c>
    </row>
    <row r="57" spans="1:7" ht="18.75" x14ac:dyDescent="0.3">
      <c r="A57" s="1157">
        <v>55</v>
      </c>
      <c r="B57" s="1132" t="s">
        <v>2467</v>
      </c>
      <c r="C57" s="1134">
        <v>259.39999999999998</v>
      </c>
      <c r="D57" s="868">
        <v>43413.88</v>
      </c>
      <c r="E57" s="867"/>
      <c r="F57" s="869"/>
      <c r="G57" s="1181">
        <v>37761.961492000002</v>
      </c>
    </row>
    <row r="58" spans="1:7" ht="18.75" x14ac:dyDescent="0.3">
      <c r="A58" s="1157">
        <v>56</v>
      </c>
      <c r="B58" s="1132" t="s">
        <v>2468</v>
      </c>
      <c r="C58" s="1134"/>
      <c r="D58" s="868">
        <v>100</v>
      </c>
      <c r="E58" s="867"/>
      <c r="F58" s="869">
        <v>110.43</v>
      </c>
      <c r="G58" s="1181">
        <v>197.27</v>
      </c>
    </row>
    <row r="59" spans="1:7" ht="18.75" x14ac:dyDescent="0.3">
      <c r="A59" s="1157">
        <v>57</v>
      </c>
      <c r="B59" s="1132" t="s">
        <v>2469</v>
      </c>
      <c r="C59" s="1134"/>
      <c r="D59" s="868">
        <v>601.98</v>
      </c>
      <c r="E59" s="867"/>
      <c r="F59" s="869"/>
      <c r="G59" s="1181">
        <v>522.75943199999995</v>
      </c>
    </row>
    <row r="60" spans="1:7" ht="18.75" x14ac:dyDescent="0.3">
      <c r="A60" s="1157">
        <v>58</v>
      </c>
      <c r="B60" s="1132" t="s">
        <v>2470</v>
      </c>
      <c r="C60" s="1134">
        <v>668240</v>
      </c>
      <c r="D60" s="868">
        <v>2711023.4</v>
      </c>
      <c r="E60" s="867"/>
      <c r="F60" s="869"/>
      <c r="G60" s="1181">
        <v>2512291.4805600001</v>
      </c>
    </row>
    <row r="61" spans="1:7" ht="18.75" x14ac:dyDescent="0.3">
      <c r="A61" s="1157">
        <v>59</v>
      </c>
      <c r="B61" s="1132" t="s">
        <v>2471</v>
      </c>
      <c r="C61" s="1134">
        <v>270.70999999999998</v>
      </c>
      <c r="D61" s="868">
        <v>99928.04</v>
      </c>
      <c r="E61" s="867"/>
      <c r="F61" s="869"/>
      <c r="G61" s="1181">
        <v>86841.532850999996</v>
      </c>
    </row>
    <row r="62" spans="1:7" ht="18.75" x14ac:dyDescent="0.3">
      <c r="A62" s="1157">
        <v>60</v>
      </c>
      <c r="B62" s="1132" t="s">
        <v>2472</v>
      </c>
      <c r="C62" s="1134">
        <v>302.17</v>
      </c>
      <c r="D62" s="868">
        <v>1270.08</v>
      </c>
      <c r="E62" s="867"/>
      <c r="F62" s="869"/>
      <c r="G62" s="1181">
        <v>1174.4006770000001</v>
      </c>
    </row>
    <row r="63" spans="1:7" ht="18.75" x14ac:dyDescent="0.3">
      <c r="A63" s="1157">
        <v>61</v>
      </c>
      <c r="B63" s="1132" t="s">
        <v>2473</v>
      </c>
      <c r="C63" s="1134"/>
      <c r="D63" s="868">
        <v>49750</v>
      </c>
      <c r="E63" s="867"/>
      <c r="F63" s="869"/>
      <c r="G63" s="1181">
        <v>43202.9</v>
      </c>
    </row>
    <row r="64" spans="1:7" ht="18.75" x14ac:dyDescent="0.3">
      <c r="A64" s="1157">
        <v>62</v>
      </c>
      <c r="B64" s="1132" t="s">
        <v>2474</v>
      </c>
      <c r="C64" s="1134">
        <v>330471.88</v>
      </c>
      <c r="D64" s="868">
        <v>611175.54</v>
      </c>
      <c r="E64" s="867"/>
      <c r="F64" s="869"/>
      <c r="G64" s="1181">
        <v>608901.43855600001</v>
      </c>
    </row>
    <row r="65" spans="1:7" ht="18.75" x14ac:dyDescent="0.3">
      <c r="A65" s="1157">
        <v>63</v>
      </c>
      <c r="B65" s="1132" t="s">
        <v>2475</v>
      </c>
      <c r="C65" s="1134">
        <v>250</v>
      </c>
      <c r="D65" s="868">
        <v>0</v>
      </c>
      <c r="E65" s="867"/>
      <c r="F65" s="869"/>
      <c r="G65" s="1181">
        <v>59.125</v>
      </c>
    </row>
    <row r="66" spans="1:7" ht="18.75" x14ac:dyDescent="0.3">
      <c r="A66" s="1157">
        <v>64</v>
      </c>
      <c r="B66" s="1132" t="s">
        <v>2476</v>
      </c>
      <c r="C66" s="1134"/>
      <c r="D66" s="868">
        <v>16.809999999999999</v>
      </c>
      <c r="E66" s="867"/>
      <c r="F66" s="869"/>
      <c r="G66" s="1181">
        <v>14.597804</v>
      </c>
    </row>
    <row r="67" spans="1:7" ht="18.75" x14ac:dyDescent="0.3">
      <c r="A67" s="1157">
        <v>65</v>
      </c>
      <c r="B67" s="1132" t="s">
        <v>2477</v>
      </c>
      <c r="C67" s="1134"/>
      <c r="D67" s="868">
        <v>394.58</v>
      </c>
      <c r="E67" s="867"/>
      <c r="F67" s="869"/>
      <c r="G67" s="1181">
        <v>342.65327200000002</v>
      </c>
    </row>
    <row r="68" spans="1:7" ht="18.75" x14ac:dyDescent="0.3">
      <c r="A68" s="1157">
        <v>66</v>
      </c>
      <c r="B68" s="1132" t="s">
        <v>2478</v>
      </c>
      <c r="C68" s="1134">
        <v>250.29</v>
      </c>
      <c r="D68" s="868">
        <v>740.35</v>
      </c>
      <c r="E68" s="867"/>
      <c r="F68" s="869"/>
      <c r="G68" s="1181">
        <v>702.11352499999998</v>
      </c>
    </row>
    <row r="69" spans="1:7" ht="18.75" x14ac:dyDescent="0.3">
      <c r="A69" s="1157">
        <v>67</v>
      </c>
      <c r="B69" s="1132" t="s">
        <v>2479</v>
      </c>
      <c r="C69" s="1134">
        <v>359.25</v>
      </c>
      <c r="D69" s="868">
        <v>33917.57</v>
      </c>
      <c r="E69" s="867"/>
      <c r="F69" s="869"/>
      <c r="G69" s="1181">
        <v>29538.980413000001</v>
      </c>
    </row>
    <row r="70" spans="1:7" ht="18.75" x14ac:dyDescent="0.3">
      <c r="A70" s="1157">
        <v>68</v>
      </c>
      <c r="B70" s="1132" t="s">
        <v>2480</v>
      </c>
      <c r="C70" s="1134">
        <v>250</v>
      </c>
      <c r="D70" s="868">
        <v>545.45000000000005</v>
      </c>
      <c r="E70" s="867"/>
      <c r="F70" s="869"/>
      <c r="G70" s="1181">
        <v>532.79377999999997</v>
      </c>
    </row>
    <row r="71" spans="1:7" ht="18.75" x14ac:dyDescent="0.3">
      <c r="A71" s="1157">
        <v>69</v>
      </c>
      <c r="B71" s="1132" t="s">
        <v>2481</v>
      </c>
      <c r="C71" s="1134"/>
      <c r="D71" s="868"/>
      <c r="E71" s="867"/>
      <c r="F71" s="869">
        <v>17443</v>
      </c>
      <c r="G71" s="1181">
        <v>17443</v>
      </c>
    </row>
    <row r="72" spans="1:7" ht="18.75" x14ac:dyDescent="0.3">
      <c r="A72" s="1157">
        <v>70</v>
      </c>
      <c r="B72" s="1132" t="s">
        <v>2482</v>
      </c>
      <c r="C72" s="1134"/>
      <c r="D72" s="868">
        <v>31529.23</v>
      </c>
      <c r="E72" s="867"/>
      <c r="F72" s="869"/>
      <c r="G72" s="1181">
        <v>27379.983332</v>
      </c>
    </row>
    <row r="73" spans="1:7" ht="18.75" x14ac:dyDescent="0.3">
      <c r="A73" s="1157">
        <v>71</v>
      </c>
      <c r="B73" s="1132" t="s">
        <v>2483</v>
      </c>
      <c r="C73" s="1134"/>
      <c r="D73" s="868">
        <v>47.82</v>
      </c>
      <c r="E73" s="867"/>
      <c r="F73" s="869"/>
      <c r="G73" s="1181">
        <v>41.526888</v>
      </c>
    </row>
    <row r="74" spans="1:7" ht="18.75" x14ac:dyDescent="0.3">
      <c r="A74" s="1157">
        <v>72</v>
      </c>
      <c r="B74" s="1132" t="s">
        <v>2484</v>
      </c>
      <c r="C74" s="1134">
        <v>250</v>
      </c>
      <c r="D74" s="868">
        <v>214673.91</v>
      </c>
      <c r="E74" s="867"/>
      <c r="F74" s="869">
        <v>746149.5</v>
      </c>
      <c r="G74" s="1181">
        <v>932631.44844399998</v>
      </c>
    </row>
    <row r="75" spans="1:7" ht="18.75" x14ac:dyDescent="0.3">
      <c r="A75" s="1157">
        <v>73</v>
      </c>
      <c r="B75" s="1132" t="s">
        <v>2485</v>
      </c>
      <c r="C75" s="1134">
        <v>2397998.96</v>
      </c>
      <c r="D75" s="868">
        <v>1363636.52</v>
      </c>
      <c r="E75" s="867"/>
      <c r="F75" s="869"/>
      <c r="G75" s="1181">
        <v>1751308.7080079999</v>
      </c>
    </row>
    <row r="76" spans="1:7" ht="18.75" x14ac:dyDescent="0.3">
      <c r="A76" s="1157">
        <v>74</v>
      </c>
      <c r="B76" s="1132" t="s">
        <v>2486</v>
      </c>
      <c r="C76" s="1134"/>
      <c r="D76" s="868">
        <v>1000</v>
      </c>
      <c r="E76" s="867"/>
      <c r="F76" s="869"/>
      <c r="G76" s="1181">
        <v>868.4</v>
      </c>
    </row>
    <row r="77" spans="1:7" ht="18.75" x14ac:dyDescent="0.3">
      <c r="A77" s="1157">
        <v>75</v>
      </c>
      <c r="B77" s="1132" t="s">
        <v>2487</v>
      </c>
      <c r="C77" s="1134">
        <v>250</v>
      </c>
      <c r="D77" s="868"/>
      <c r="E77" s="867"/>
      <c r="F77" s="869"/>
      <c r="G77" s="1181">
        <v>59.125</v>
      </c>
    </row>
    <row r="78" spans="1:7" ht="18.75" x14ac:dyDescent="0.3">
      <c r="A78" s="1157">
        <v>76</v>
      </c>
      <c r="B78" s="1132" t="s">
        <v>2488</v>
      </c>
      <c r="C78" s="1134"/>
      <c r="D78" s="868">
        <v>999975</v>
      </c>
      <c r="E78" s="867"/>
      <c r="F78" s="869"/>
      <c r="G78" s="1181">
        <v>868378.29</v>
      </c>
    </row>
    <row r="79" spans="1:7" ht="18.75" x14ac:dyDescent="0.3">
      <c r="A79" s="1157">
        <v>77</v>
      </c>
      <c r="B79" s="1132" t="s">
        <v>2489</v>
      </c>
      <c r="C79" s="1134"/>
      <c r="D79" s="868">
        <v>2193.46</v>
      </c>
      <c r="E79" s="867"/>
      <c r="F79" s="869"/>
      <c r="G79" s="1181">
        <v>1904.8006640000001</v>
      </c>
    </row>
    <row r="80" spans="1:7" ht="18.75" x14ac:dyDescent="0.3">
      <c r="A80" s="1157">
        <v>78</v>
      </c>
      <c r="B80" s="1132" t="s">
        <v>2490</v>
      </c>
      <c r="C80" s="1134">
        <v>0</v>
      </c>
      <c r="D80" s="868">
        <v>72.52</v>
      </c>
      <c r="E80" s="867"/>
      <c r="F80" s="869"/>
      <c r="G80" s="1181">
        <v>62.976368000000001</v>
      </c>
    </row>
    <row r="81" spans="1:7" ht="18.75" x14ac:dyDescent="0.3">
      <c r="A81" s="1157">
        <v>79</v>
      </c>
      <c r="B81" s="1132" t="s">
        <v>2491</v>
      </c>
      <c r="C81" s="1134"/>
      <c r="D81" s="868">
        <v>772799.26</v>
      </c>
      <c r="E81" s="867"/>
      <c r="F81" s="869"/>
      <c r="G81" s="1181">
        <v>671098.87738399999</v>
      </c>
    </row>
    <row r="82" spans="1:7" ht="18.75" x14ac:dyDescent="0.3">
      <c r="A82" s="1157">
        <v>80</v>
      </c>
      <c r="B82" s="1132" t="s">
        <v>2492</v>
      </c>
      <c r="C82" s="1134">
        <v>250.95</v>
      </c>
      <c r="D82" s="868"/>
      <c r="E82" s="867"/>
      <c r="F82" s="869"/>
      <c r="G82" s="1181">
        <v>59.349674999999998</v>
      </c>
    </row>
    <row r="83" spans="1:7" ht="18.75" x14ac:dyDescent="0.3">
      <c r="A83" s="1157">
        <v>81</v>
      </c>
      <c r="B83" s="1132" t="s">
        <v>2493</v>
      </c>
      <c r="C83" s="1134"/>
      <c r="D83" s="868"/>
      <c r="E83" s="867">
        <v>0</v>
      </c>
      <c r="F83" s="869">
        <v>104.3</v>
      </c>
      <c r="G83" s="1181">
        <v>104.3</v>
      </c>
    </row>
    <row r="84" spans="1:7" ht="18.75" x14ac:dyDescent="0.3">
      <c r="A84" s="1157">
        <v>82</v>
      </c>
      <c r="B84" s="1132" t="s">
        <v>2494</v>
      </c>
      <c r="C84" s="1134"/>
      <c r="D84" s="868">
        <v>100</v>
      </c>
      <c r="E84" s="867"/>
      <c r="F84" s="869"/>
      <c r="G84" s="1181">
        <v>86.84</v>
      </c>
    </row>
    <row r="85" spans="1:7" ht="18.75" x14ac:dyDescent="0.3">
      <c r="A85" s="1157">
        <v>83</v>
      </c>
      <c r="B85" s="1132" t="s">
        <v>2495</v>
      </c>
      <c r="C85" s="1134">
        <v>4000</v>
      </c>
      <c r="D85" s="868"/>
      <c r="E85" s="867"/>
      <c r="F85" s="869"/>
      <c r="G85" s="1181">
        <v>946</v>
      </c>
    </row>
    <row r="86" spans="1:7" ht="18.75" x14ac:dyDescent="0.3">
      <c r="A86" s="1157">
        <v>84</v>
      </c>
      <c r="B86" s="1132" t="s">
        <v>2496</v>
      </c>
      <c r="C86" s="1134"/>
      <c r="D86" s="868">
        <v>4975</v>
      </c>
      <c r="E86" s="867"/>
      <c r="F86" s="869"/>
      <c r="G86" s="1181">
        <v>4320.29</v>
      </c>
    </row>
    <row r="87" spans="1:7" ht="18.75" x14ac:dyDescent="0.3">
      <c r="A87" s="1157">
        <v>85</v>
      </c>
      <c r="B87" s="1132" t="s">
        <v>2497</v>
      </c>
      <c r="C87" s="1134">
        <v>798.46</v>
      </c>
      <c r="D87" s="868"/>
      <c r="E87" s="867"/>
      <c r="F87" s="869"/>
      <c r="G87" s="1181">
        <v>188.83579</v>
      </c>
    </row>
    <row r="88" spans="1:7" ht="18.75" x14ac:dyDescent="0.3">
      <c r="A88" s="1157">
        <v>86</v>
      </c>
      <c r="B88" s="1132" t="s">
        <v>2498</v>
      </c>
      <c r="C88" s="1134"/>
      <c r="D88" s="868">
        <v>7911226.0899999999</v>
      </c>
      <c r="E88" s="867"/>
      <c r="F88" s="869"/>
      <c r="G88" s="1181">
        <v>6870108.7365560001</v>
      </c>
    </row>
    <row r="89" spans="1:7" ht="18.75" x14ac:dyDescent="0.3">
      <c r="A89" s="1157">
        <v>87</v>
      </c>
      <c r="B89" s="1132" t="s">
        <v>2499</v>
      </c>
      <c r="C89" s="1134">
        <v>250</v>
      </c>
      <c r="D89" s="868">
        <v>0</v>
      </c>
      <c r="E89" s="867"/>
      <c r="F89" s="869"/>
      <c r="G89" s="1181">
        <v>59.125</v>
      </c>
    </row>
    <row r="90" spans="1:7" ht="18.75" x14ac:dyDescent="0.3">
      <c r="A90" s="1157">
        <v>88</v>
      </c>
      <c r="B90" s="1132" t="s">
        <v>2500</v>
      </c>
      <c r="C90" s="1134"/>
      <c r="D90" s="868">
        <v>1488184.79</v>
      </c>
      <c r="E90" s="867"/>
      <c r="F90" s="869"/>
      <c r="G90" s="1181">
        <v>1292339.671636</v>
      </c>
    </row>
    <row r="91" spans="1:7" ht="18.75" x14ac:dyDescent="0.3">
      <c r="A91" s="1157">
        <v>89</v>
      </c>
      <c r="B91" s="1132" t="s">
        <v>2501</v>
      </c>
      <c r="C91" s="1134">
        <v>500</v>
      </c>
      <c r="D91" s="868"/>
      <c r="E91" s="867"/>
      <c r="F91" s="869"/>
      <c r="G91" s="1181">
        <v>118.25</v>
      </c>
    </row>
    <row r="92" spans="1:7" ht="18.75" x14ac:dyDescent="0.3">
      <c r="A92" s="1157">
        <v>90</v>
      </c>
      <c r="B92" s="1132" t="s">
        <v>2502</v>
      </c>
      <c r="C92" s="1134"/>
      <c r="D92" s="868"/>
      <c r="E92" s="867"/>
      <c r="F92" s="869">
        <v>1339.39</v>
      </c>
      <c r="G92" s="1181">
        <v>1339.39</v>
      </c>
    </row>
    <row r="93" spans="1:7" ht="18.75" x14ac:dyDescent="0.3">
      <c r="A93" s="1157">
        <v>91</v>
      </c>
      <c r="B93" s="1132" t="s">
        <v>2503</v>
      </c>
      <c r="C93" s="1134">
        <v>0</v>
      </c>
      <c r="D93" s="868">
        <v>0</v>
      </c>
      <c r="E93" s="867"/>
      <c r="F93" s="869">
        <v>11832.95</v>
      </c>
      <c r="G93" s="1181">
        <v>11832.95</v>
      </c>
    </row>
    <row r="94" spans="1:7" ht="18.75" x14ac:dyDescent="0.3">
      <c r="A94" s="1157">
        <v>92</v>
      </c>
      <c r="B94" s="1132" t="s">
        <v>2504</v>
      </c>
      <c r="C94" s="1134">
        <v>4500</v>
      </c>
      <c r="D94" s="868"/>
      <c r="E94" s="867"/>
      <c r="F94" s="869"/>
      <c r="G94" s="1181">
        <v>1064.25</v>
      </c>
    </row>
    <row r="95" spans="1:7" ht="18.75" x14ac:dyDescent="0.3">
      <c r="A95" s="1157">
        <v>93</v>
      </c>
      <c r="B95" s="1132" t="s">
        <v>2505</v>
      </c>
      <c r="C95" s="1134"/>
      <c r="D95" s="868">
        <v>7157.15</v>
      </c>
      <c r="E95" s="867"/>
      <c r="F95" s="869"/>
      <c r="G95" s="1181">
        <v>6215.2690599999996</v>
      </c>
    </row>
    <row r="96" spans="1:7" ht="18.75" x14ac:dyDescent="0.3">
      <c r="A96" s="1157">
        <v>94</v>
      </c>
      <c r="B96" s="1132" t="s">
        <v>2506</v>
      </c>
      <c r="C96" s="1134">
        <v>520</v>
      </c>
      <c r="D96" s="868"/>
      <c r="E96" s="867"/>
      <c r="F96" s="869"/>
      <c r="G96" s="1181">
        <v>122.98</v>
      </c>
    </row>
    <row r="97" spans="1:7" ht="18.75" x14ac:dyDescent="0.3">
      <c r="A97" s="1157">
        <v>95</v>
      </c>
      <c r="B97" s="1132" t="s">
        <v>2507</v>
      </c>
      <c r="C97" s="1134"/>
      <c r="D97" s="868">
        <v>10150</v>
      </c>
      <c r="E97" s="867"/>
      <c r="F97" s="869"/>
      <c r="G97" s="1181">
        <v>8814.26</v>
      </c>
    </row>
    <row r="98" spans="1:7" ht="18.75" x14ac:dyDescent="0.3">
      <c r="A98" s="1157">
        <v>96</v>
      </c>
      <c r="B98" s="1132" t="s">
        <v>2508</v>
      </c>
      <c r="C98" s="1134">
        <v>250</v>
      </c>
      <c r="D98" s="868"/>
      <c r="E98" s="867"/>
      <c r="F98" s="869"/>
      <c r="G98" s="1181">
        <v>59.125</v>
      </c>
    </row>
    <row r="99" spans="1:7" ht="18.75" x14ac:dyDescent="0.3">
      <c r="A99" s="1157">
        <v>97</v>
      </c>
      <c r="B99" s="1132" t="s">
        <v>2509</v>
      </c>
      <c r="C99" s="1134"/>
      <c r="D99" s="868">
        <v>394.75</v>
      </c>
      <c r="E99" s="867"/>
      <c r="F99" s="869"/>
      <c r="G99" s="1181">
        <v>342.80090000000001</v>
      </c>
    </row>
    <row r="100" spans="1:7" ht="18.75" x14ac:dyDescent="0.3">
      <c r="A100" s="1157">
        <v>98</v>
      </c>
      <c r="B100" s="1132" t="s">
        <v>2510</v>
      </c>
      <c r="C100" s="1134">
        <v>373.92</v>
      </c>
      <c r="D100" s="868">
        <v>190890.16</v>
      </c>
      <c r="E100" s="867"/>
      <c r="F100" s="869">
        <v>387.27</v>
      </c>
      <c r="G100" s="1181">
        <v>166244.71702400001</v>
      </c>
    </row>
    <row r="101" spans="1:7" ht="18.75" x14ac:dyDescent="0.3">
      <c r="A101" s="1157">
        <v>99</v>
      </c>
      <c r="B101" s="1132" t="s">
        <v>2511</v>
      </c>
      <c r="C101" s="1134">
        <v>0</v>
      </c>
      <c r="D101" s="868">
        <v>13758857.279999999</v>
      </c>
      <c r="E101" s="867"/>
      <c r="F101" s="869">
        <v>1588341.27</v>
      </c>
      <c r="G101" s="1181">
        <v>13536532.931952</v>
      </c>
    </row>
    <row r="102" spans="1:7" ht="18.75" x14ac:dyDescent="0.3">
      <c r="A102" s="1157">
        <v>100</v>
      </c>
      <c r="B102" s="1132" t="s">
        <v>2512</v>
      </c>
      <c r="C102" s="1134">
        <v>250</v>
      </c>
      <c r="D102" s="868">
        <v>100.48</v>
      </c>
      <c r="E102" s="867"/>
      <c r="F102" s="869">
        <v>100</v>
      </c>
      <c r="G102" s="1181">
        <v>246.381832</v>
      </c>
    </row>
    <row r="103" spans="1:7" ht="18.75" x14ac:dyDescent="0.3">
      <c r="A103" s="1157">
        <v>101</v>
      </c>
      <c r="B103" s="1132" t="s">
        <v>2513</v>
      </c>
      <c r="C103" s="1134">
        <v>0</v>
      </c>
      <c r="D103" s="868">
        <v>3056.65</v>
      </c>
      <c r="E103" s="867"/>
      <c r="F103" s="869">
        <v>15474.93</v>
      </c>
      <c r="G103" s="1181">
        <v>18129.324860000001</v>
      </c>
    </row>
    <row r="104" spans="1:7" ht="18.75" x14ac:dyDescent="0.3">
      <c r="A104" s="1157">
        <v>102</v>
      </c>
      <c r="B104" s="1132" t="s">
        <v>2514</v>
      </c>
      <c r="C104" s="1134"/>
      <c r="D104" s="868">
        <v>500</v>
      </c>
      <c r="E104" s="867"/>
      <c r="F104" s="869">
        <v>37469.79</v>
      </c>
      <c r="G104" s="1181">
        <v>37903.99</v>
      </c>
    </row>
    <row r="105" spans="1:7" ht="18.75" x14ac:dyDescent="0.3">
      <c r="A105" s="1157">
        <v>103</v>
      </c>
      <c r="B105" s="1132" t="s">
        <v>2515</v>
      </c>
      <c r="C105" s="1134">
        <v>500</v>
      </c>
      <c r="D105" s="868"/>
      <c r="E105" s="867"/>
      <c r="F105" s="869">
        <v>0</v>
      </c>
      <c r="G105" s="1181">
        <v>118.25</v>
      </c>
    </row>
    <row r="106" spans="1:7" ht="18.75" x14ac:dyDescent="0.3">
      <c r="A106" s="1157">
        <v>104</v>
      </c>
      <c r="B106" s="1132" t="s">
        <v>2516</v>
      </c>
      <c r="C106" s="1134">
        <v>250.05</v>
      </c>
      <c r="D106" s="868">
        <v>7922022.46</v>
      </c>
      <c r="E106" s="867"/>
      <c r="F106" s="869">
        <v>62818.26</v>
      </c>
      <c r="G106" s="1181">
        <v>6942361.7010890003</v>
      </c>
    </row>
    <row r="107" spans="1:7" ht="18.75" x14ac:dyDescent="0.3">
      <c r="A107" s="1157">
        <v>105</v>
      </c>
      <c r="B107" s="1132" t="s">
        <v>2517</v>
      </c>
      <c r="C107" s="1134">
        <v>6225</v>
      </c>
      <c r="D107" s="868"/>
      <c r="E107" s="867"/>
      <c r="F107" s="869"/>
      <c r="G107" s="1181">
        <v>1472.2125000000001</v>
      </c>
    </row>
    <row r="108" spans="1:7" ht="18.75" x14ac:dyDescent="0.3">
      <c r="A108" s="1157">
        <v>106</v>
      </c>
      <c r="B108" s="1132" t="s">
        <v>2518</v>
      </c>
      <c r="C108" s="1134">
        <v>168871</v>
      </c>
      <c r="D108" s="868">
        <v>163873.85999999999</v>
      </c>
      <c r="E108" s="867"/>
      <c r="F108" s="869">
        <v>21407.98</v>
      </c>
      <c r="G108" s="1181">
        <v>203654.03152399999</v>
      </c>
    </row>
    <row r="109" spans="1:7" ht="18.75" x14ac:dyDescent="0.3">
      <c r="A109" s="1157">
        <v>107</v>
      </c>
      <c r="B109" s="1132" t="s">
        <v>2519</v>
      </c>
      <c r="C109" s="1134">
        <v>250</v>
      </c>
      <c r="D109" s="868"/>
      <c r="E109" s="867"/>
      <c r="F109" s="869"/>
      <c r="G109" s="1181">
        <v>59.125</v>
      </c>
    </row>
    <row r="110" spans="1:7" ht="18.75" x14ac:dyDescent="0.3">
      <c r="A110" s="1157">
        <v>108</v>
      </c>
      <c r="B110" s="1132" t="s">
        <v>2520</v>
      </c>
      <c r="C110" s="1134"/>
      <c r="D110" s="868">
        <v>149.25</v>
      </c>
      <c r="E110" s="867"/>
      <c r="F110" s="869"/>
      <c r="G110" s="1181">
        <v>129.6087</v>
      </c>
    </row>
    <row r="111" spans="1:7" ht="18.75" x14ac:dyDescent="0.3">
      <c r="A111" s="1157">
        <v>109</v>
      </c>
      <c r="B111" s="1132" t="s">
        <v>2521</v>
      </c>
      <c r="C111" s="1134"/>
      <c r="D111" s="868">
        <v>808666.34</v>
      </c>
      <c r="E111" s="867"/>
      <c r="F111" s="869"/>
      <c r="G111" s="1181">
        <v>702245.84965600003</v>
      </c>
    </row>
    <row r="112" spans="1:7" ht="18.75" x14ac:dyDescent="0.3">
      <c r="A112" s="1157">
        <v>110</v>
      </c>
      <c r="B112" s="1132" t="s">
        <v>2522</v>
      </c>
      <c r="C112" s="1134">
        <v>44834.8</v>
      </c>
      <c r="D112" s="868">
        <v>1181.76</v>
      </c>
      <c r="E112" s="867"/>
      <c r="F112" s="869"/>
      <c r="G112" s="1181">
        <v>11629.670584</v>
      </c>
    </row>
    <row r="113" spans="1:7" ht="18.75" x14ac:dyDescent="0.3">
      <c r="A113" s="1157">
        <v>111</v>
      </c>
      <c r="B113" s="1132" t="s">
        <v>2523</v>
      </c>
      <c r="C113" s="1134">
        <v>0</v>
      </c>
      <c r="D113" s="868">
        <v>788005.08</v>
      </c>
      <c r="E113" s="867"/>
      <c r="F113" s="869"/>
      <c r="G113" s="1181">
        <v>684303.61147200002</v>
      </c>
    </row>
    <row r="114" spans="1:7" ht="18.75" x14ac:dyDescent="0.3">
      <c r="A114" s="1157">
        <v>112</v>
      </c>
      <c r="B114" s="1132" t="s">
        <v>2524</v>
      </c>
      <c r="C114" s="1134"/>
      <c r="D114" s="868">
        <v>1056.1600000000001</v>
      </c>
      <c r="E114" s="867"/>
      <c r="F114" s="869"/>
      <c r="G114" s="1181">
        <v>917.16934400000002</v>
      </c>
    </row>
    <row r="115" spans="1:7" ht="18.75" x14ac:dyDescent="0.3">
      <c r="A115" s="1157">
        <v>113</v>
      </c>
      <c r="B115" s="1132" t="s">
        <v>2525</v>
      </c>
      <c r="C115" s="1134"/>
      <c r="D115" s="868">
        <v>541</v>
      </c>
      <c r="E115" s="867"/>
      <c r="F115" s="869"/>
      <c r="G115" s="1181">
        <v>469.80439999999999</v>
      </c>
    </row>
    <row r="116" spans="1:7" ht="18.75" x14ac:dyDescent="0.3">
      <c r="A116" s="1157">
        <v>114</v>
      </c>
      <c r="B116" s="1132" t="s">
        <v>2526</v>
      </c>
      <c r="C116" s="1134">
        <v>250</v>
      </c>
      <c r="D116" s="868"/>
      <c r="E116" s="867"/>
      <c r="F116" s="869"/>
      <c r="G116" s="1181">
        <v>59.125</v>
      </c>
    </row>
    <row r="117" spans="1:7" ht="18.75" x14ac:dyDescent="0.3">
      <c r="A117" s="1157">
        <v>115</v>
      </c>
      <c r="B117" s="1132" t="s">
        <v>2527</v>
      </c>
      <c r="C117" s="1134"/>
      <c r="D117" s="868">
        <v>0.98</v>
      </c>
      <c r="E117" s="867"/>
      <c r="F117" s="869"/>
      <c r="G117" s="1181">
        <v>0.85103200000000001</v>
      </c>
    </row>
    <row r="118" spans="1:7" ht="18.75" x14ac:dyDescent="0.3">
      <c r="A118" s="1157">
        <v>116</v>
      </c>
      <c r="B118" s="1132" t="s">
        <v>2528</v>
      </c>
      <c r="C118" s="1134">
        <v>0</v>
      </c>
      <c r="D118" s="868">
        <v>272.85000000000002</v>
      </c>
      <c r="E118" s="867"/>
      <c r="F118" s="869"/>
      <c r="G118" s="1181">
        <v>236.94293999999999</v>
      </c>
    </row>
    <row r="119" spans="1:7" ht="18.75" x14ac:dyDescent="0.3">
      <c r="A119" s="1157">
        <v>117</v>
      </c>
      <c r="B119" s="1132" t="s">
        <v>2529</v>
      </c>
      <c r="C119" s="1134"/>
      <c r="D119" s="868">
        <v>2816.75</v>
      </c>
      <c r="E119" s="867"/>
      <c r="F119" s="869"/>
      <c r="G119" s="1181">
        <v>2446.0657000000001</v>
      </c>
    </row>
    <row r="120" spans="1:7" ht="18.75" x14ac:dyDescent="0.3">
      <c r="A120" s="1157">
        <v>118</v>
      </c>
      <c r="B120" s="1132" t="s">
        <v>2530</v>
      </c>
      <c r="C120" s="1134"/>
      <c r="D120" s="868"/>
      <c r="E120" s="867"/>
      <c r="F120" s="869">
        <v>333.75</v>
      </c>
      <c r="G120" s="1181">
        <v>333.75</v>
      </c>
    </row>
    <row r="121" spans="1:7" ht="18.75" x14ac:dyDescent="0.3">
      <c r="A121" s="1157">
        <v>119</v>
      </c>
      <c r="B121" s="1132" t="s">
        <v>2531</v>
      </c>
      <c r="C121" s="1134"/>
      <c r="D121" s="868">
        <v>4975</v>
      </c>
      <c r="E121" s="867"/>
      <c r="F121" s="869">
        <v>9950</v>
      </c>
      <c r="G121" s="1181">
        <v>14270.29</v>
      </c>
    </row>
    <row r="122" spans="1:7" ht="18.75" x14ac:dyDescent="0.3">
      <c r="A122" s="1157">
        <v>120</v>
      </c>
      <c r="B122" s="1132" t="s">
        <v>2532</v>
      </c>
      <c r="C122" s="1134">
        <v>1490.01</v>
      </c>
      <c r="D122" s="868">
        <v>85.08</v>
      </c>
      <c r="E122" s="867"/>
      <c r="F122" s="869"/>
      <c r="G122" s="1181">
        <v>426.27083699999997</v>
      </c>
    </row>
    <row r="123" spans="1:7" ht="18.75" x14ac:dyDescent="0.3">
      <c r="A123" s="1157">
        <v>121</v>
      </c>
      <c r="B123" s="1132" t="s">
        <v>2533</v>
      </c>
      <c r="C123" s="1134"/>
      <c r="D123" s="868">
        <v>25370.11</v>
      </c>
      <c r="E123" s="867"/>
      <c r="F123" s="869"/>
      <c r="G123" s="1181">
        <v>22031.403524000001</v>
      </c>
    </row>
    <row r="124" spans="1:7" ht="18.75" x14ac:dyDescent="0.3">
      <c r="A124" s="1157">
        <v>122</v>
      </c>
      <c r="B124" s="1132" t="s">
        <v>2534</v>
      </c>
      <c r="C124" s="1134"/>
      <c r="D124" s="868">
        <v>200</v>
      </c>
      <c r="E124" s="867"/>
      <c r="F124" s="869"/>
      <c r="G124" s="1181">
        <v>173.68</v>
      </c>
    </row>
    <row r="125" spans="1:7" ht="18.75" x14ac:dyDescent="0.3">
      <c r="A125" s="1157">
        <v>123</v>
      </c>
      <c r="B125" s="1132" t="s">
        <v>2535</v>
      </c>
      <c r="C125" s="1134"/>
      <c r="D125" s="868"/>
      <c r="E125" s="867"/>
      <c r="F125" s="869">
        <v>104.69</v>
      </c>
      <c r="G125" s="1181">
        <v>104.69</v>
      </c>
    </row>
    <row r="126" spans="1:7" ht="18.75" x14ac:dyDescent="0.3">
      <c r="A126" s="1157">
        <v>124</v>
      </c>
      <c r="B126" s="1132" t="s">
        <v>2536</v>
      </c>
      <c r="C126" s="1134"/>
      <c r="D126" s="868">
        <v>497500</v>
      </c>
      <c r="E126" s="867"/>
      <c r="F126" s="869"/>
      <c r="G126" s="1181">
        <v>432029</v>
      </c>
    </row>
    <row r="127" spans="1:7" ht="18.75" x14ac:dyDescent="0.3">
      <c r="A127" s="1157">
        <v>125</v>
      </c>
      <c r="B127" s="1132" t="s">
        <v>2537</v>
      </c>
      <c r="C127" s="1134">
        <v>0</v>
      </c>
      <c r="D127" s="868">
        <v>100376.27</v>
      </c>
      <c r="E127" s="867"/>
      <c r="F127" s="869"/>
      <c r="G127" s="1181">
        <v>87166.752867999996</v>
      </c>
    </row>
    <row r="128" spans="1:7" ht="18.75" x14ac:dyDescent="0.3">
      <c r="A128" s="1157">
        <v>126</v>
      </c>
      <c r="B128" s="1132" t="s">
        <v>2538</v>
      </c>
      <c r="C128" s="1134">
        <v>295.74</v>
      </c>
      <c r="D128" s="868"/>
      <c r="E128" s="867"/>
      <c r="F128" s="869"/>
      <c r="G128" s="1181">
        <v>69.942509999999999</v>
      </c>
    </row>
    <row r="129" spans="1:7" ht="18.75" x14ac:dyDescent="0.3">
      <c r="A129" s="1157">
        <v>127</v>
      </c>
      <c r="B129" s="1132" t="s">
        <v>2539</v>
      </c>
      <c r="C129" s="1134">
        <v>3611.01</v>
      </c>
      <c r="D129" s="868">
        <v>305.43</v>
      </c>
      <c r="E129" s="867"/>
      <c r="F129" s="869"/>
      <c r="G129" s="1181">
        <v>1119.2392769999999</v>
      </c>
    </row>
    <row r="130" spans="1:7" ht="18.75" x14ac:dyDescent="0.3">
      <c r="A130" s="1157">
        <v>128</v>
      </c>
      <c r="B130" s="1132" t="s">
        <v>2540</v>
      </c>
      <c r="C130" s="1134"/>
      <c r="D130" s="868">
        <v>5050.62</v>
      </c>
      <c r="E130" s="867"/>
      <c r="F130" s="869"/>
      <c r="G130" s="1181">
        <v>4385.9584080000004</v>
      </c>
    </row>
    <row r="131" spans="1:7" ht="18.75" x14ac:dyDescent="0.3">
      <c r="A131" s="1157">
        <v>129</v>
      </c>
      <c r="B131" s="1132" t="s">
        <v>2541</v>
      </c>
      <c r="C131" s="1134"/>
      <c r="D131" s="868">
        <v>289.7</v>
      </c>
      <c r="E131" s="867"/>
      <c r="F131" s="869"/>
      <c r="G131" s="1181">
        <v>251.57548</v>
      </c>
    </row>
    <row r="132" spans="1:7" ht="18.75" x14ac:dyDescent="0.3">
      <c r="A132" s="1157">
        <v>130</v>
      </c>
      <c r="B132" s="1132" t="s">
        <v>2542</v>
      </c>
      <c r="C132" s="1134"/>
      <c r="D132" s="868"/>
      <c r="E132" s="867">
        <v>23875.48</v>
      </c>
      <c r="F132" s="869"/>
      <c r="G132" s="1181">
        <v>3015.4731240000001</v>
      </c>
    </row>
    <row r="133" spans="1:7" ht="18.75" x14ac:dyDescent="0.3">
      <c r="A133" s="1157">
        <v>131</v>
      </c>
      <c r="B133" s="1132" t="s">
        <v>2543</v>
      </c>
      <c r="C133" s="1134">
        <v>0</v>
      </c>
      <c r="D133" s="868"/>
      <c r="E133" s="867"/>
      <c r="F133" s="869">
        <v>119060.78</v>
      </c>
      <c r="G133" s="1181">
        <v>119060.78</v>
      </c>
    </row>
    <row r="134" spans="1:7" ht="18.75" x14ac:dyDescent="0.3">
      <c r="A134" s="1157">
        <v>132</v>
      </c>
      <c r="B134" s="1132" t="s">
        <v>2544</v>
      </c>
      <c r="C134" s="1134"/>
      <c r="D134" s="868"/>
      <c r="E134" s="867">
        <v>0</v>
      </c>
      <c r="F134" s="869">
        <v>582.02</v>
      </c>
      <c r="G134" s="1181">
        <v>582.02</v>
      </c>
    </row>
    <row r="135" spans="1:7" ht="18.75" x14ac:dyDescent="0.3">
      <c r="A135" s="1157">
        <v>133</v>
      </c>
      <c r="B135" s="1132" t="s">
        <v>2545</v>
      </c>
      <c r="C135" s="1134">
        <v>190877.18</v>
      </c>
      <c r="D135" s="868">
        <v>9300685.7300000004</v>
      </c>
      <c r="E135" s="867"/>
      <c r="F135" s="869">
        <v>0</v>
      </c>
      <c r="G135" s="1181">
        <v>8121857.9410020001</v>
      </c>
    </row>
    <row r="136" spans="1:7" ht="18.75" x14ac:dyDescent="0.3">
      <c r="A136" s="1157">
        <v>134</v>
      </c>
      <c r="B136" s="1132" t="s">
        <v>2546</v>
      </c>
      <c r="C136" s="1134"/>
      <c r="D136" s="868"/>
      <c r="E136" s="867"/>
      <c r="F136" s="869">
        <v>0.91</v>
      </c>
      <c r="G136" s="1181">
        <v>0.91</v>
      </c>
    </row>
    <row r="137" spans="1:7" ht="18.75" x14ac:dyDescent="0.3">
      <c r="A137" s="1157">
        <v>135</v>
      </c>
      <c r="B137" s="1132" t="s">
        <v>2547</v>
      </c>
      <c r="C137" s="1134">
        <v>6002.35</v>
      </c>
      <c r="D137" s="868">
        <v>21700.86</v>
      </c>
      <c r="E137" s="867"/>
      <c r="F137" s="869">
        <v>6536.88</v>
      </c>
      <c r="G137" s="1181">
        <v>26801.462598999999</v>
      </c>
    </row>
    <row r="138" spans="1:7" ht="18.75" x14ac:dyDescent="0.3">
      <c r="A138" s="1157">
        <v>136</v>
      </c>
      <c r="B138" s="1132" t="s">
        <v>2548</v>
      </c>
      <c r="C138" s="1134">
        <v>1177.29</v>
      </c>
      <c r="D138" s="868">
        <v>371405.65</v>
      </c>
      <c r="E138" s="867">
        <v>0</v>
      </c>
      <c r="F138" s="869">
        <v>6995.43</v>
      </c>
      <c r="G138" s="1181">
        <v>329802.52554499998</v>
      </c>
    </row>
    <row r="139" spans="1:7" ht="18.75" x14ac:dyDescent="0.3">
      <c r="A139" s="1157">
        <v>137</v>
      </c>
      <c r="B139" s="1132" t="s">
        <v>2549</v>
      </c>
      <c r="C139" s="1134">
        <v>2197.73</v>
      </c>
      <c r="D139" s="868">
        <v>912587.32</v>
      </c>
      <c r="E139" s="867"/>
      <c r="F139" s="869">
        <v>245885.93</v>
      </c>
      <c r="G139" s="1181">
        <v>1038896.521833</v>
      </c>
    </row>
    <row r="140" spans="1:7" ht="18.75" x14ac:dyDescent="0.3">
      <c r="A140" s="1157">
        <v>138</v>
      </c>
      <c r="B140" s="1132" t="s">
        <v>2550</v>
      </c>
      <c r="C140" s="1134">
        <v>1083.78</v>
      </c>
      <c r="D140" s="868">
        <v>3416808.11</v>
      </c>
      <c r="E140" s="867"/>
      <c r="F140" s="869">
        <v>424006.6</v>
      </c>
      <c r="G140" s="1181">
        <v>3391419.076694</v>
      </c>
    </row>
    <row r="141" spans="1:7" ht="18.75" x14ac:dyDescent="0.3">
      <c r="A141" s="1157">
        <v>139</v>
      </c>
      <c r="B141" s="1132" t="s">
        <v>2551</v>
      </c>
      <c r="C141" s="1134">
        <v>805.32</v>
      </c>
      <c r="D141" s="868">
        <v>156425.75</v>
      </c>
      <c r="E141" s="867"/>
      <c r="F141" s="869">
        <v>807446.87</v>
      </c>
      <c r="G141" s="1181">
        <v>943477.44947999995</v>
      </c>
    </row>
    <row r="142" spans="1:7" ht="18.75" x14ac:dyDescent="0.3">
      <c r="A142" s="1157">
        <v>140</v>
      </c>
      <c r="B142" s="1132" t="s">
        <v>2552</v>
      </c>
      <c r="C142" s="1134">
        <v>67.569999999999993</v>
      </c>
      <c r="D142" s="868">
        <v>6960160.6399999997</v>
      </c>
      <c r="E142" s="867"/>
      <c r="F142" s="869">
        <v>0</v>
      </c>
      <c r="G142" s="1181">
        <v>6044219.4800810004</v>
      </c>
    </row>
    <row r="143" spans="1:7" ht="18.75" x14ac:dyDescent="0.3">
      <c r="A143" s="1157">
        <v>141</v>
      </c>
      <c r="B143" s="1132" t="s">
        <v>2553</v>
      </c>
      <c r="C143" s="1134">
        <v>11945.47</v>
      </c>
      <c r="D143" s="868">
        <v>166224.57</v>
      </c>
      <c r="E143" s="867">
        <v>0</v>
      </c>
      <c r="F143" s="869">
        <v>16173.52</v>
      </c>
      <c r="G143" s="1181">
        <v>163348.040243</v>
      </c>
    </row>
    <row r="144" spans="1:7" ht="18.75" x14ac:dyDescent="0.3">
      <c r="A144" s="1157">
        <v>142</v>
      </c>
      <c r="B144" s="1132" t="s">
        <v>2554</v>
      </c>
      <c r="C144" s="1134">
        <v>2575.09</v>
      </c>
      <c r="D144" s="868">
        <v>2500897.2000000002</v>
      </c>
      <c r="E144" s="867"/>
      <c r="F144" s="869">
        <v>66498.509999999995</v>
      </c>
      <c r="G144" s="1181">
        <v>2238886.6472649998</v>
      </c>
    </row>
    <row r="145" spans="1:7" ht="18.75" x14ac:dyDescent="0.3">
      <c r="A145" s="1157">
        <v>143</v>
      </c>
      <c r="B145" s="1132" t="s">
        <v>2555</v>
      </c>
      <c r="C145" s="1134">
        <v>0</v>
      </c>
      <c r="D145" s="868">
        <v>21254.45</v>
      </c>
      <c r="E145" s="867"/>
      <c r="F145" s="869">
        <v>876.56</v>
      </c>
      <c r="G145" s="1181">
        <v>19333.92438</v>
      </c>
    </row>
    <row r="146" spans="1:7" ht="18.75" x14ac:dyDescent="0.3">
      <c r="A146" s="1157">
        <v>144</v>
      </c>
      <c r="B146" s="1132" t="s">
        <v>2556</v>
      </c>
      <c r="C146" s="1134">
        <v>250</v>
      </c>
      <c r="D146" s="868">
        <v>100</v>
      </c>
      <c r="E146" s="867"/>
      <c r="F146" s="869">
        <v>0.9</v>
      </c>
      <c r="G146" s="1181">
        <v>146.86500000000001</v>
      </c>
    </row>
    <row r="147" spans="1:7" ht="18.75" x14ac:dyDescent="0.3">
      <c r="A147" s="1157">
        <v>145</v>
      </c>
      <c r="B147" s="1132" t="s">
        <v>2557</v>
      </c>
      <c r="C147" s="1134">
        <v>0</v>
      </c>
      <c r="D147" s="868">
        <v>276694.82</v>
      </c>
      <c r="E147" s="867"/>
      <c r="F147" s="869">
        <v>0</v>
      </c>
      <c r="G147" s="1181">
        <v>240281.78168799999</v>
      </c>
    </row>
    <row r="148" spans="1:7" ht="18.75" x14ac:dyDescent="0.3">
      <c r="A148" s="1157">
        <v>146</v>
      </c>
      <c r="B148" s="1132" t="s">
        <v>2558</v>
      </c>
      <c r="C148" s="1134">
        <v>349894.83</v>
      </c>
      <c r="D148" s="868">
        <v>574949.56000000006</v>
      </c>
      <c r="E148" s="867"/>
      <c r="F148" s="869">
        <v>4215.25</v>
      </c>
      <c r="G148" s="1181">
        <v>586251.57519899996</v>
      </c>
    </row>
    <row r="149" spans="1:7" ht="18.75" x14ac:dyDescent="0.3">
      <c r="A149" s="1157">
        <v>147</v>
      </c>
      <c r="B149" s="1132" t="s">
        <v>2559</v>
      </c>
      <c r="C149" s="1134">
        <v>1000</v>
      </c>
      <c r="D149" s="868">
        <v>43407.17</v>
      </c>
      <c r="E149" s="867"/>
      <c r="F149" s="869">
        <v>19510.919999999998</v>
      </c>
      <c r="G149" s="1181">
        <v>57442.206427999998</v>
      </c>
    </row>
    <row r="150" spans="1:7" ht="18.75" x14ac:dyDescent="0.3">
      <c r="A150" s="1157">
        <v>148</v>
      </c>
      <c r="B150" s="1132" t="s">
        <v>2560</v>
      </c>
      <c r="C150" s="1134">
        <v>5191.46</v>
      </c>
      <c r="D150" s="868"/>
      <c r="E150" s="867"/>
      <c r="F150" s="869">
        <v>0</v>
      </c>
      <c r="G150" s="1181">
        <v>1227.7802899999999</v>
      </c>
    </row>
    <row r="151" spans="1:7" ht="18.75" x14ac:dyDescent="0.3">
      <c r="A151" s="1157">
        <v>149</v>
      </c>
      <c r="B151" s="1132" t="s">
        <v>2561</v>
      </c>
      <c r="C151" s="1134">
        <v>28793.86</v>
      </c>
      <c r="D151" s="868">
        <v>14090.35</v>
      </c>
      <c r="E151" s="867"/>
      <c r="F151" s="869"/>
      <c r="G151" s="1181">
        <v>19045.807830000002</v>
      </c>
    </row>
    <row r="152" spans="1:7" ht="18.75" x14ac:dyDescent="0.3">
      <c r="A152" s="1157">
        <v>150</v>
      </c>
      <c r="B152" s="1159" t="s">
        <v>2562</v>
      </c>
      <c r="C152" s="1161">
        <v>14784110.199999999</v>
      </c>
      <c r="D152" s="1164">
        <v>4333194.42</v>
      </c>
      <c r="E152" s="1171">
        <v>43212.97</v>
      </c>
      <c r="F152" s="1168">
        <v>191453.93</v>
      </c>
      <c r="G152" s="1181">
        <v>7456299.8247389998</v>
      </c>
    </row>
    <row r="153" spans="1:7" ht="18.75" x14ac:dyDescent="0.3">
      <c r="A153" s="1157">
        <v>151</v>
      </c>
      <c r="B153" s="1159" t="s">
        <v>2563</v>
      </c>
      <c r="C153" s="1161">
        <v>944212.72</v>
      </c>
      <c r="D153" s="1164">
        <v>1171489.79</v>
      </c>
      <c r="E153" s="1171">
        <v>55151</v>
      </c>
      <c r="F153" s="1168">
        <v>1232.3900000000001</v>
      </c>
      <c r="G153" s="1181">
        <v>1248826.003216</v>
      </c>
    </row>
    <row r="154" spans="1:7" ht="18.75" x14ac:dyDescent="0.3">
      <c r="A154" s="1157">
        <v>152</v>
      </c>
      <c r="B154" s="1159" t="s">
        <v>2564</v>
      </c>
      <c r="C154" s="1161">
        <v>26390065.32</v>
      </c>
      <c r="D154" s="1164">
        <v>63167935.920000002</v>
      </c>
      <c r="E154" s="1171">
        <v>0</v>
      </c>
      <c r="F154" s="1168">
        <v>941461.54</v>
      </c>
      <c r="G154" s="1181">
        <v>62037747.541107997</v>
      </c>
    </row>
    <row r="155" spans="1:7" ht="18.75" x14ac:dyDescent="0.3">
      <c r="A155" s="1157">
        <v>153</v>
      </c>
      <c r="B155" s="1159" t="s">
        <v>2565</v>
      </c>
      <c r="C155" s="1161">
        <v>314051569.35000002</v>
      </c>
      <c r="D155" s="1164">
        <v>398804584.56</v>
      </c>
      <c r="E155" s="1171">
        <v>192221462.47</v>
      </c>
      <c r="F155" s="1168">
        <v>8814954.1500000004</v>
      </c>
      <c r="G155" s="1181">
        <v>453687622.24313998</v>
      </c>
    </row>
    <row r="156" spans="1:7" ht="18.75" x14ac:dyDescent="0.3">
      <c r="A156" s="1157">
        <v>154</v>
      </c>
      <c r="B156" s="1159" t="s">
        <v>2566</v>
      </c>
      <c r="C156" s="1161">
        <v>109892921.51000001</v>
      </c>
      <c r="D156" s="1164">
        <v>27404039</v>
      </c>
      <c r="E156" s="1171">
        <v>3132369.11</v>
      </c>
      <c r="F156" s="1168">
        <v>69984400.670000002</v>
      </c>
      <c r="G156" s="1181">
        <v>120167362.293308</v>
      </c>
    </row>
    <row r="157" spans="1:7" ht="18.75" x14ac:dyDescent="0.3">
      <c r="A157" s="1157">
        <v>155</v>
      </c>
      <c r="B157" s="1132" t="s">
        <v>2567</v>
      </c>
      <c r="C157" s="1134"/>
      <c r="D157" s="868"/>
      <c r="E157" s="867"/>
      <c r="F157" s="869">
        <v>93.36</v>
      </c>
      <c r="G157" s="1181">
        <v>93.36</v>
      </c>
    </row>
    <row r="158" spans="1:7" ht="18.75" x14ac:dyDescent="0.3">
      <c r="A158" s="1157">
        <v>156</v>
      </c>
      <c r="B158" s="1132" t="s">
        <v>2568</v>
      </c>
      <c r="C158" s="1134">
        <v>24423030.440000001</v>
      </c>
      <c r="D158" s="868">
        <v>25185098.809999999</v>
      </c>
      <c r="E158" s="867">
        <v>19606735.050000001</v>
      </c>
      <c r="F158" s="869">
        <v>449197.46</v>
      </c>
      <c r="G158" s="1181">
        <v>30572314.602479</v>
      </c>
    </row>
    <row r="159" spans="1:7" ht="19.5" thickBot="1" x14ac:dyDescent="0.35">
      <c r="A159" s="1174">
        <v>157</v>
      </c>
      <c r="B159" s="1135" t="s">
        <v>2569</v>
      </c>
      <c r="C159" s="1136">
        <v>0</v>
      </c>
      <c r="D159" s="1137">
        <v>1098864.96</v>
      </c>
      <c r="E159" s="1138"/>
      <c r="F159" s="1139">
        <v>2391.8000000000002</v>
      </c>
      <c r="G159" s="1182">
        <v>956646.13126399997</v>
      </c>
    </row>
    <row r="160" spans="1:7" ht="19.5" thickBot="1" x14ac:dyDescent="0.35">
      <c r="A160" s="1410" t="s">
        <v>886</v>
      </c>
      <c r="B160" s="1411"/>
      <c r="C160" s="1175">
        <v>558718175.80999994</v>
      </c>
      <c r="D160" s="1176">
        <v>657331086.86000001</v>
      </c>
      <c r="E160" s="1177">
        <v>215082806.08000001</v>
      </c>
      <c r="F160" s="1178">
        <v>86925367.829999998</v>
      </c>
      <c r="G160" s="1179">
        <v>817053490.64619303</v>
      </c>
    </row>
  </sheetData>
  <mergeCells count="2">
    <mergeCell ref="A1:F1"/>
    <mergeCell ref="A160:B160"/>
  </mergeCells>
  <pageMargins left="0.25" right="0.25" top="0.75" bottom="0.75" header="0.3" footer="0.3"/>
  <pageSetup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</sheetPr>
  <dimension ref="A1:G32"/>
  <sheetViews>
    <sheetView rightToLeft="1" zoomScaleNormal="100" workbookViewId="0">
      <selection activeCell="K26" sqref="K26"/>
    </sheetView>
  </sheetViews>
  <sheetFormatPr defaultRowHeight="15" x14ac:dyDescent="0.25"/>
  <cols>
    <col min="1" max="1" width="5.140625" bestFit="1" customWidth="1"/>
    <col min="2" max="2" width="41.5703125" bestFit="1" customWidth="1"/>
    <col min="3" max="4" width="16.42578125" bestFit="1" customWidth="1"/>
    <col min="5" max="5" width="16.7109375" customWidth="1"/>
    <col min="6" max="6" width="15" customWidth="1"/>
    <col min="7" max="7" width="19.28515625" customWidth="1"/>
    <col min="8" max="8" width="19.5703125" bestFit="1" customWidth="1"/>
    <col min="9" max="9" width="13.5703125" bestFit="1" customWidth="1"/>
    <col min="11" max="11" width="13.28515625" bestFit="1" customWidth="1"/>
  </cols>
  <sheetData>
    <row r="1" spans="1:7" ht="24" thickBot="1" x14ac:dyDescent="0.3">
      <c r="A1" s="1190" t="s">
        <v>2570</v>
      </c>
      <c r="B1" s="1190"/>
      <c r="C1" s="1190"/>
      <c r="D1" s="1190"/>
      <c r="E1" s="1190"/>
      <c r="F1" s="1190"/>
    </row>
    <row r="2" spans="1:7" ht="15.75" thickBot="1" x14ac:dyDescent="0.3">
      <c r="A2" s="1144" t="s">
        <v>277</v>
      </c>
      <c r="B2" s="848" t="s">
        <v>945</v>
      </c>
      <c r="C2" s="1133" t="s">
        <v>882</v>
      </c>
      <c r="D2" s="870" t="s">
        <v>883</v>
      </c>
      <c r="E2" s="871" t="s">
        <v>884</v>
      </c>
      <c r="F2" s="872" t="s">
        <v>885</v>
      </c>
    </row>
    <row r="3" spans="1:7" x14ac:dyDescent="0.25">
      <c r="A3" s="1130">
        <v>1</v>
      </c>
      <c r="B3" s="1183" t="s">
        <v>1056</v>
      </c>
      <c r="C3" s="1134">
        <v>30687.53</v>
      </c>
      <c r="D3" s="868">
        <v>33322.71</v>
      </c>
      <c r="E3" s="867">
        <v>0</v>
      </c>
      <c r="F3" s="869">
        <v>13.36</v>
      </c>
      <c r="G3" s="672"/>
    </row>
    <row r="4" spans="1:7" x14ac:dyDescent="0.25">
      <c r="A4" s="1130">
        <v>2</v>
      </c>
      <c r="B4" s="1183" t="s">
        <v>1057</v>
      </c>
      <c r="C4" s="1134">
        <v>4548.7700000000004</v>
      </c>
      <c r="D4" s="868">
        <v>128848.31</v>
      </c>
      <c r="E4" s="867"/>
      <c r="F4" s="869">
        <v>400</v>
      </c>
      <c r="G4" s="672"/>
    </row>
    <row r="5" spans="1:7" x14ac:dyDescent="0.25">
      <c r="A5" s="1130">
        <v>3</v>
      </c>
      <c r="B5" s="1183" t="s">
        <v>1058</v>
      </c>
      <c r="C5" s="1134">
        <v>140384.63</v>
      </c>
      <c r="D5" s="868">
        <v>39402.629999999997</v>
      </c>
      <c r="E5" s="867">
        <v>57859.19</v>
      </c>
      <c r="F5" s="869">
        <v>0</v>
      </c>
      <c r="G5" s="672"/>
    </row>
    <row r="6" spans="1:7" x14ac:dyDescent="0.25">
      <c r="A6" s="1130">
        <v>4</v>
      </c>
      <c r="B6" s="1183" t="s">
        <v>1059</v>
      </c>
      <c r="C6" s="1134">
        <v>51367.27</v>
      </c>
      <c r="D6" s="868">
        <v>253269.87</v>
      </c>
      <c r="E6" s="867">
        <v>293325.09000000003</v>
      </c>
      <c r="F6" s="869">
        <v>50908.36</v>
      </c>
      <c r="G6" s="672"/>
    </row>
    <row r="7" spans="1:7" x14ac:dyDescent="0.25">
      <c r="A7" s="1130">
        <v>5</v>
      </c>
      <c r="B7" s="1183" t="s">
        <v>2289</v>
      </c>
      <c r="C7" s="1134"/>
      <c r="D7" s="868">
        <v>41548.080000000002</v>
      </c>
      <c r="E7" s="867"/>
      <c r="F7" s="869"/>
      <c r="G7" s="672"/>
    </row>
    <row r="8" spans="1:7" x14ac:dyDescent="0.25">
      <c r="A8" s="1130">
        <v>6</v>
      </c>
      <c r="B8" s="1183" t="s">
        <v>1060</v>
      </c>
      <c r="C8" s="1134">
        <v>11683.3</v>
      </c>
      <c r="D8" s="868">
        <v>22395.78</v>
      </c>
      <c r="E8" s="867"/>
      <c r="F8" s="869">
        <v>3529.63</v>
      </c>
      <c r="G8" s="672"/>
    </row>
    <row r="9" spans="1:7" x14ac:dyDescent="0.25">
      <c r="A9" s="1130">
        <v>7</v>
      </c>
      <c r="B9" s="1183" t="s">
        <v>1061</v>
      </c>
      <c r="C9" s="1134">
        <v>398448.96</v>
      </c>
      <c r="D9" s="868">
        <v>448165.13</v>
      </c>
      <c r="E9" s="867">
        <v>447443.11</v>
      </c>
      <c r="F9" s="869">
        <v>15635</v>
      </c>
      <c r="G9" s="672"/>
    </row>
    <row r="10" spans="1:7" x14ac:dyDescent="0.25">
      <c r="A10" s="1130">
        <v>8</v>
      </c>
      <c r="B10" s="1183" t="s">
        <v>1062</v>
      </c>
      <c r="C10" s="1134">
        <v>359551.07</v>
      </c>
      <c r="D10" s="868">
        <v>386890.76</v>
      </c>
      <c r="E10" s="867">
        <v>0</v>
      </c>
      <c r="F10" s="869">
        <v>2922.56</v>
      </c>
      <c r="G10" s="672"/>
    </row>
    <row r="11" spans="1:7" x14ac:dyDescent="0.25">
      <c r="A11" s="1130">
        <v>9</v>
      </c>
      <c r="B11" s="1183" t="s">
        <v>1491</v>
      </c>
      <c r="C11" s="1134">
        <v>28785.8</v>
      </c>
      <c r="D11" s="868">
        <v>4611.2</v>
      </c>
      <c r="E11" s="867"/>
      <c r="F11" s="869"/>
      <c r="G11" s="672"/>
    </row>
    <row r="12" spans="1:7" x14ac:dyDescent="0.25">
      <c r="A12" s="1130">
        <v>10</v>
      </c>
      <c r="B12" s="1183" t="s">
        <v>1885</v>
      </c>
      <c r="C12" s="1134">
        <v>15162.18</v>
      </c>
      <c r="D12" s="868">
        <v>164428.79999999999</v>
      </c>
      <c r="E12" s="867"/>
      <c r="F12" s="869"/>
      <c r="G12" s="672"/>
    </row>
    <row r="13" spans="1:7" x14ac:dyDescent="0.25">
      <c r="A13" s="1130">
        <v>11</v>
      </c>
      <c r="B13" s="1183" t="s">
        <v>1879</v>
      </c>
      <c r="C13" s="1134">
        <v>0</v>
      </c>
      <c r="D13" s="868">
        <v>568.79</v>
      </c>
      <c r="E13" s="867"/>
      <c r="F13" s="869">
        <v>0</v>
      </c>
      <c r="G13" s="672"/>
    </row>
    <row r="14" spans="1:7" x14ac:dyDescent="0.25">
      <c r="A14" s="1130">
        <v>12</v>
      </c>
      <c r="B14" s="1183" t="s">
        <v>1994</v>
      </c>
      <c r="C14" s="1134">
        <v>25000.66</v>
      </c>
      <c r="D14" s="868">
        <v>1461.91</v>
      </c>
      <c r="E14" s="867"/>
      <c r="F14" s="869"/>
      <c r="G14" s="672"/>
    </row>
    <row r="15" spans="1:7" x14ac:dyDescent="0.25">
      <c r="A15" s="1130">
        <v>13</v>
      </c>
      <c r="B15" s="1183" t="s">
        <v>1063</v>
      </c>
      <c r="C15" s="1134"/>
      <c r="D15" s="868">
        <v>76298.44</v>
      </c>
      <c r="E15" s="867"/>
      <c r="F15" s="869">
        <v>3000</v>
      </c>
      <c r="G15" s="672"/>
    </row>
    <row r="16" spans="1:7" x14ac:dyDescent="0.25">
      <c r="A16" s="1130">
        <v>14</v>
      </c>
      <c r="B16" s="1183" t="s">
        <v>2151</v>
      </c>
      <c r="C16" s="1134">
        <v>45035.78</v>
      </c>
      <c r="D16" s="868">
        <v>27246.99</v>
      </c>
      <c r="E16" s="867"/>
      <c r="F16" s="869"/>
      <c r="G16" s="672"/>
    </row>
    <row r="17" spans="1:7" x14ac:dyDescent="0.25">
      <c r="A17" s="1130">
        <v>15</v>
      </c>
      <c r="B17" s="1183" t="s">
        <v>2202</v>
      </c>
      <c r="C17" s="1134"/>
      <c r="D17" s="868">
        <v>94786.78</v>
      </c>
      <c r="E17" s="867"/>
      <c r="F17" s="869"/>
      <c r="G17" s="672"/>
    </row>
    <row r="18" spans="1:7" x14ac:dyDescent="0.25">
      <c r="A18" s="1130">
        <v>16</v>
      </c>
      <c r="B18" s="1183" t="s">
        <v>1181</v>
      </c>
      <c r="C18" s="1134">
        <v>0</v>
      </c>
      <c r="D18" s="868">
        <v>54109.66</v>
      </c>
      <c r="E18" s="867"/>
      <c r="F18" s="869">
        <v>231.07</v>
      </c>
      <c r="G18" s="672"/>
    </row>
    <row r="19" spans="1:7" x14ac:dyDescent="0.25">
      <c r="A19" s="1130">
        <v>17</v>
      </c>
      <c r="B19" s="1183" t="s">
        <v>1995</v>
      </c>
      <c r="C19" s="1134">
        <v>41833.53</v>
      </c>
      <c r="D19" s="868">
        <v>59581.37</v>
      </c>
      <c r="E19" s="867"/>
      <c r="F19" s="869">
        <v>0</v>
      </c>
      <c r="G19" s="672"/>
    </row>
    <row r="20" spans="1:7" x14ac:dyDescent="0.25">
      <c r="A20" s="1130">
        <v>18</v>
      </c>
      <c r="B20" s="1183" t="s">
        <v>1064</v>
      </c>
      <c r="C20" s="1134">
        <v>0</v>
      </c>
      <c r="D20" s="868">
        <v>52.44</v>
      </c>
      <c r="E20" s="867">
        <v>0</v>
      </c>
      <c r="F20" s="869">
        <v>440.35</v>
      </c>
      <c r="G20" s="672"/>
    </row>
    <row r="21" spans="1:7" x14ac:dyDescent="0.25">
      <c r="A21" s="1130">
        <v>19</v>
      </c>
      <c r="B21" s="1183" t="s">
        <v>1630</v>
      </c>
      <c r="C21" s="1134">
        <v>47804.56</v>
      </c>
      <c r="D21" s="868">
        <v>160180.65</v>
      </c>
      <c r="E21" s="867"/>
      <c r="F21" s="869">
        <v>5973.83</v>
      </c>
      <c r="G21" s="672"/>
    </row>
    <row r="22" spans="1:7" x14ac:dyDescent="0.25">
      <c r="A22" s="1130">
        <v>20</v>
      </c>
      <c r="B22" s="1183" t="s">
        <v>1065</v>
      </c>
      <c r="C22" s="1134">
        <v>298479.2</v>
      </c>
      <c r="D22" s="868">
        <v>249620.32</v>
      </c>
      <c r="E22" s="867">
        <v>155305.95000000001</v>
      </c>
      <c r="F22" s="869">
        <v>1640.01</v>
      </c>
      <c r="G22" s="672"/>
    </row>
    <row r="23" spans="1:7" x14ac:dyDescent="0.25">
      <c r="A23" s="1130">
        <v>21</v>
      </c>
      <c r="B23" s="1183" t="s">
        <v>1067</v>
      </c>
      <c r="C23" s="1134">
        <v>30</v>
      </c>
      <c r="D23" s="868">
        <v>0</v>
      </c>
      <c r="E23" s="867"/>
      <c r="F23" s="869"/>
      <c r="G23" s="672"/>
    </row>
    <row r="24" spans="1:7" x14ac:dyDescent="0.25">
      <c r="A24" s="1130">
        <v>22</v>
      </c>
      <c r="B24" s="1183" t="s">
        <v>1068</v>
      </c>
      <c r="C24" s="1134">
        <v>638739.48</v>
      </c>
      <c r="D24" s="868">
        <v>237465.4</v>
      </c>
      <c r="E24" s="867">
        <v>0</v>
      </c>
      <c r="F24" s="869">
        <v>27294.54</v>
      </c>
      <c r="G24" s="672"/>
    </row>
    <row r="25" spans="1:7" x14ac:dyDescent="0.25">
      <c r="A25" s="1130">
        <v>23</v>
      </c>
      <c r="B25" s="1183" t="s">
        <v>1069</v>
      </c>
      <c r="C25" s="1134">
        <v>16508.64</v>
      </c>
      <c r="D25" s="868">
        <v>68096.639999999999</v>
      </c>
      <c r="E25" s="867">
        <v>0</v>
      </c>
      <c r="F25" s="869">
        <v>0</v>
      </c>
      <c r="G25" s="672"/>
    </row>
    <row r="26" spans="1:7" x14ac:dyDescent="0.25">
      <c r="A26" s="1130">
        <v>24</v>
      </c>
      <c r="B26" s="1183" t="s">
        <v>1760</v>
      </c>
      <c r="C26" s="1134">
        <v>88089.56</v>
      </c>
      <c r="D26" s="868">
        <v>9994.2099999999991</v>
      </c>
      <c r="E26" s="867"/>
      <c r="F26" s="869"/>
      <c r="G26" s="672"/>
    </row>
    <row r="27" spans="1:7" x14ac:dyDescent="0.25">
      <c r="A27" s="1130">
        <v>25</v>
      </c>
      <c r="B27" s="1183" t="s">
        <v>1070</v>
      </c>
      <c r="C27" s="1134">
        <v>3519.26</v>
      </c>
      <c r="D27" s="868">
        <v>140491.89000000001</v>
      </c>
      <c r="E27" s="867"/>
      <c r="F27" s="869">
        <v>5398.06</v>
      </c>
      <c r="G27" s="672"/>
    </row>
    <row r="28" spans="1:7" x14ac:dyDescent="0.25">
      <c r="A28" s="1130">
        <v>26</v>
      </c>
      <c r="B28" s="1183" t="s">
        <v>1071</v>
      </c>
      <c r="C28" s="1134">
        <v>210539.16</v>
      </c>
      <c r="D28" s="868">
        <v>257539.29</v>
      </c>
      <c r="E28" s="867">
        <v>0</v>
      </c>
      <c r="F28" s="869">
        <v>1745.5</v>
      </c>
      <c r="G28" s="672"/>
    </row>
    <row r="29" spans="1:7" ht="15.75" thickBot="1" x14ac:dyDescent="0.3">
      <c r="A29" s="1130">
        <v>27</v>
      </c>
      <c r="B29" s="1184" t="s">
        <v>2238</v>
      </c>
      <c r="C29" s="1162">
        <v>9231.7999999999993</v>
      </c>
      <c r="D29" s="1165">
        <v>0</v>
      </c>
      <c r="E29" s="1172"/>
      <c r="F29" s="1169">
        <v>0</v>
      </c>
      <c r="G29" s="672"/>
    </row>
    <row r="30" spans="1:7" ht="15.75" thickBot="1" x14ac:dyDescent="0.3">
      <c r="A30" s="1412" t="s">
        <v>886</v>
      </c>
      <c r="B30" s="1413"/>
      <c r="C30" s="1140">
        <f>SUM(C3:C29)</f>
        <v>2465431.14</v>
      </c>
      <c r="D30" s="1141">
        <f>SUM(D3:D28)</f>
        <v>2960378.05</v>
      </c>
      <c r="E30" s="1142">
        <f>SUM(E3:E28)</f>
        <v>953933.34000000008</v>
      </c>
      <c r="F30" s="1143">
        <f>SUM(F3:F28)</f>
        <v>119132.27000000002</v>
      </c>
      <c r="G30" s="1416" t="s">
        <v>1072</v>
      </c>
    </row>
    <row r="31" spans="1:7" ht="15.75" thickBot="1" x14ac:dyDescent="0.3">
      <c r="G31" s="1417"/>
    </row>
    <row r="32" spans="1:7" ht="15.75" thickBot="1" x14ac:dyDescent="0.3">
      <c r="A32" s="1414" t="s">
        <v>26</v>
      </c>
      <c r="B32" s="1415"/>
      <c r="C32" s="275">
        <f>C30*0.2365</f>
        <v>583074.46461000002</v>
      </c>
      <c r="D32" s="276">
        <f>D30*0.8684</f>
        <v>2570792.2986199996</v>
      </c>
      <c r="E32" s="277">
        <f>E30*0.1263</f>
        <v>120481.78084200001</v>
      </c>
      <c r="F32" s="464">
        <f>F30</f>
        <v>119132.27000000002</v>
      </c>
      <c r="G32" s="465">
        <f>SUM(C32:F32)</f>
        <v>3393480.8140719999</v>
      </c>
    </row>
  </sheetData>
  <mergeCells count="4">
    <mergeCell ref="A1:F1"/>
    <mergeCell ref="A30:B30"/>
    <mergeCell ref="A32:B32"/>
    <mergeCell ref="G30:G31"/>
  </mergeCells>
  <pageMargins left="0.25" right="0.25" top="0.75" bottom="0.75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O111"/>
  <sheetViews>
    <sheetView rightToLeft="1" workbookViewId="0">
      <pane ySplit="2" topLeftCell="A80" activePane="bottomLeft" state="frozen"/>
      <selection pane="bottomLeft" activeCell="N106" sqref="N106"/>
    </sheetView>
  </sheetViews>
  <sheetFormatPr defaultRowHeight="15" x14ac:dyDescent="0.25"/>
  <cols>
    <col min="3" max="3" width="10.7109375" bestFit="1" customWidth="1"/>
    <col min="4" max="4" width="40.85546875" customWidth="1"/>
    <col min="5" max="7" width="14.5703125" bestFit="1" customWidth="1"/>
    <col min="8" max="8" width="12.5703125" bestFit="1" customWidth="1"/>
    <col min="9" max="9" width="15.42578125" bestFit="1" customWidth="1"/>
  </cols>
  <sheetData>
    <row r="1" spans="2:15" ht="21.75" thickBot="1" x14ac:dyDescent="0.4">
      <c r="B1" s="1418" t="s">
        <v>2203</v>
      </c>
      <c r="C1" s="1418"/>
      <c r="D1" s="1418"/>
      <c r="E1" s="1418"/>
      <c r="F1" s="1418"/>
      <c r="G1" s="1418"/>
      <c r="H1" s="1418"/>
      <c r="I1" s="1418"/>
      <c r="J1" s="2"/>
      <c r="K1" s="61"/>
      <c r="L1" s="61"/>
      <c r="M1" s="61"/>
      <c r="N1" s="61"/>
    </row>
    <row r="2" spans="2:15" ht="16.5" thickBot="1" x14ac:dyDescent="0.3">
      <c r="B2" s="147" t="s">
        <v>20</v>
      </c>
      <c r="C2" s="147" t="s">
        <v>149</v>
      </c>
      <c r="D2" s="147" t="s">
        <v>234</v>
      </c>
      <c r="E2" s="135" t="s">
        <v>21</v>
      </c>
      <c r="F2" s="135" t="s">
        <v>22</v>
      </c>
      <c r="G2" s="135" t="s">
        <v>23</v>
      </c>
      <c r="H2" s="136" t="s">
        <v>412</v>
      </c>
      <c r="I2" s="65"/>
      <c r="J2" s="2"/>
    </row>
    <row r="3" spans="2:15" ht="15.75" x14ac:dyDescent="0.25">
      <c r="B3" s="1427" t="s">
        <v>24</v>
      </c>
      <c r="C3" s="156" t="s">
        <v>660</v>
      </c>
      <c r="D3" s="108" t="s">
        <v>661</v>
      </c>
      <c r="E3" s="142">
        <v>9771</v>
      </c>
      <c r="F3" s="143">
        <v>0</v>
      </c>
      <c r="G3" s="143">
        <v>0</v>
      </c>
      <c r="H3" s="144">
        <v>0</v>
      </c>
      <c r="I3" s="1419"/>
      <c r="J3" s="1420"/>
      <c r="K3" s="1420"/>
      <c r="L3" s="1420"/>
      <c r="M3" s="1420"/>
      <c r="N3" s="1420"/>
      <c r="O3" s="1420"/>
    </row>
    <row r="4" spans="2:15" ht="15.75" x14ac:dyDescent="0.25">
      <c r="B4" s="1428"/>
      <c r="C4" s="148" t="s">
        <v>663</v>
      </c>
      <c r="D4" s="148" t="s">
        <v>662</v>
      </c>
      <c r="E4" s="145">
        <v>1310.06</v>
      </c>
      <c r="F4" s="146">
        <v>3.49</v>
      </c>
      <c r="G4" s="146">
        <v>2198.46</v>
      </c>
      <c r="H4" s="152"/>
      <c r="I4" s="65"/>
      <c r="J4" s="65"/>
      <c r="K4" s="65"/>
      <c r="L4" s="65"/>
      <c r="M4" s="65"/>
      <c r="N4" s="65"/>
      <c r="O4" s="65"/>
    </row>
    <row r="5" spans="2:15" ht="15.75" x14ac:dyDescent="0.25">
      <c r="B5" s="1428"/>
      <c r="C5" s="157" t="s">
        <v>668</v>
      </c>
      <c r="D5" s="108" t="s">
        <v>669</v>
      </c>
      <c r="E5" s="153">
        <v>26960.63</v>
      </c>
      <c r="F5" s="154"/>
      <c r="G5" s="154"/>
      <c r="H5" s="144"/>
      <c r="I5" s="65"/>
      <c r="J5" s="65"/>
      <c r="K5" s="65"/>
      <c r="L5" s="65"/>
      <c r="M5" s="65"/>
      <c r="N5" s="65"/>
      <c r="O5" s="65"/>
    </row>
    <row r="6" spans="2:15" ht="15.75" x14ac:dyDescent="0.25">
      <c r="B6" s="1428"/>
      <c r="C6" s="157" t="s">
        <v>670</v>
      </c>
      <c r="D6" s="108" t="s">
        <v>671</v>
      </c>
      <c r="E6" s="153">
        <v>4097</v>
      </c>
      <c r="F6" s="154"/>
      <c r="G6" s="154"/>
      <c r="H6" s="144"/>
      <c r="I6" s="65"/>
      <c r="J6" s="65"/>
      <c r="K6" s="65"/>
      <c r="L6" s="65"/>
      <c r="M6" s="65"/>
      <c r="N6" s="65"/>
      <c r="O6" s="65"/>
    </row>
    <row r="7" spans="2:15" ht="15.75" x14ac:dyDescent="0.25">
      <c r="B7" s="1428"/>
      <c r="C7" s="157" t="s">
        <v>672</v>
      </c>
      <c r="D7" s="108" t="s">
        <v>671</v>
      </c>
      <c r="E7" s="153">
        <v>1938</v>
      </c>
      <c r="F7" s="154"/>
      <c r="G7" s="154"/>
      <c r="H7" s="144"/>
      <c r="I7" s="65"/>
      <c r="J7" s="65"/>
      <c r="K7" s="65"/>
      <c r="L7" s="65"/>
      <c r="M7" s="65"/>
      <c r="N7" s="65"/>
      <c r="O7" s="65"/>
    </row>
    <row r="8" spans="2:15" ht="15.75" x14ac:dyDescent="0.25">
      <c r="B8" s="1428"/>
      <c r="C8" s="31" t="s">
        <v>673</v>
      </c>
      <c r="D8" s="158" t="s">
        <v>674</v>
      </c>
      <c r="E8" s="159"/>
      <c r="F8" s="160"/>
      <c r="G8" s="160">
        <v>68230.78</v>
      </c>
      <c r="H8" s="152"/>
      <c r="I8" s="65"/>
      <c r="J8" s="65"/>
      <c r="K8" s="65"/>
      <c r="L8" s="65"/>
      <c r="M8" s="65"/>
      <c r="N8" s="65"/>
      <c r="O8" s="65"/>
    </row>
    <row r="9" spans="2:15" ht="15.75" x14ac:dyDescent="0.25">
      <c r="B9" s="1428"/>
      <c r="C9" s="161" t="s">
        <v>677</v>
      </c>
      <c r="D9" s="158" t="s">
        <v>678</v>
      </c>
      <c r="E9" s="159"/>
      <c r="F9" s="160"/>
      <c r="G9" s="160">
        <v>30553.27</v>
      </c>
      <c r="H9" s="152"/>
      <c r="I9" s="65"/>
      <c r="J9" s="65"/>
      <c r="K9" s="65"/>
      <c r="L9" s="65"/>
      <c r="M9" s="65"/>
      <c r="N9" s="65"/>
      <c r="O9" s="65"/>
    </row>
    <row r="10" spans="2:15" ht="15.75" x14ac:dyDescent="0.25">
      <c r="B10" s="1428"/>
      <c r="C10" s="157" t="s">
        <v>679</v>
      </c>
      <c r="D10" s="108" t="s">
        <v>680</v>
      </c>
      <c r="E10" s="153"/>
      <c r="F10" s="154"/>
      <c r="G10" s="154">
        <v>5038.0200000000004</v>
      </c>
      <c r="H10" s="144"/>
      <c r="I10" s="65"/>
      <c r="J10" s="65"/>
      <c r="K10" s="65"/>
      <c r="L10" s="65"/>
      <c r="M10" s="65"/>
      <c r="N10" s="65"/>
      <c r="O10" s="65"/>
    </row>
    <row r="11" spans="2:15" ht="15.75" x14ac:dyDescent="0.25">
      <c r="B11" s="1428"/>
      <c r="C11" s="157" t="s">
        <v>690</v>
      </c>
      <c r="D11" s="108" t="s">
        <v>691</v>
      </c>
      <c r="E11" s="153"/>
      <c r="F11" s="154"/>
      <c r="G11" s="154">
        <v>23310.37</v>
      </c>
      <c r="H11" s="144"/>
      <c r="I11" s="65"/>
      <c r="J11" s="65"/>
      <c r="K11" s="65"/>
      <c r="L11" s="65"/>
      <c r="M11" s="65"/>
      <c r="N11" s="65"/>
      <c r="O11" s="65"/>
    </row>
    <row r="12" spans="2:15" ht="15.75" x14ac:dyDescent="0.25">
      <c r="B12" s="1428"/>
      <c r="C12" s="157" t="s">
        <v>687</v>
      </c>
      <c r="D12" s="108" t="s">
        <v>692</v>
      </c>
      <c r="E12" s="153"/>
      <c r="F12" s="154"/>
      <c r="G12" s="154">
        <v>59149.06</v>
      </c>
      <c r="H12" s="144"/>
      <c r="I12" s="65"/>
      <c r="J12" s="65"/>
      <c r="K12" s="65"/>
      <c r="L12" s="65"/>
      <c r="M12" s="65"/>
      <c r="N12" s="65"/>
      <c r="O12" s="65"/>
    </row>
    <row r="13" spans="2:15" ht="15.75" x14ac:dyDescent="0.25">
      <c r="B13" s="1428"/>
      <c r="C13" s="161" t="s">
        <v>695</v>
      </c>
      <c r="D13" s="158" t="s">
        <v>696</v>
      </c>
      <c r="E13" s="159">
        <v>68439</v>
      </c>
      <c r="F13" s="160"/>
      <c r="G13" s="160"/>
      <c r="H13" s="152"/>
      <c r="I13" s="65"/>
      <c r="J13" s="65"/>
      <c r="K13" s="65"/>
      <c r="L13" s="65"/>
      <c r="M13" s="65"/>
      <c r="N13" s="65"/>
      <c r="O13" s="65"/>
    </row>
    <row r="14" spans="2:15" ht="15.75" x14ac:dyDescent="0.25">
      <c r="B14" s="1428"/>
      <c r="C14" s="161" t="s">
        <v>712</v>
      </c>
      <c r="D14" s="158" t="s">
        <v>713</v>
      </c>
      <c r="E14" s="159">
        <v>245284.45</v>
      </c>
      <c r="F14" s="160"/>
      <c r="G14" s="160"/>
      <c r="H14" s="152"/>
      <c r="I14" s="65"/>
      <c r="J14" s="65"/>
      <c r="K14" s="65"/>
      <c r="L14" s="65"/>
      <c r="M14" s="65"/>
      <c r="N14" s="65"/>
      <c r="O14" s="65"/>
    </row>
    <row r="15" spans="2:15" ht="15.75" x14ac:dyDescent="0.25">
      <c r="B15" s="1428"/>
      <c r="C15" s="161" t="s">
        <v>709</v>
      </c>
      <c r="D15" s="158" t="s">
        <v>711</v>
      </c>
      <c r="E15" s="159">
        <v>11060</v>
      </c>
      <c r="F15" s="160"/>
      <c r="G15" s="160"/>
      <c r="H15" s="152"/>
      <c r="I15" s="65"/>
      <c r="J15" s="65"/>
      <c r="K15" s="65"/>
      <c r="L15" s="65"/>
      <c r="M15" s="65"/>
      <c r="N15" s="65"/>
      <c r="O15" s="65"/>
    </row>
    <row r="16" spans="2:15" ht="15.75" x14ac:dyDescent="0.25">
      <c r="B16" s="1428"/>
      <c r="C16" s="157" t="s">
        <v>709</v>
      </c>
      <c r="D16" s="108" t="s">
        <v>710</v>
      </c>
      <c r="E16" s="153">
        <v>-300000</v>
      </c>
      <c r="F16" s="154"/>
      <c r="G16" s="154"/>
      <c r="H16" s="144"/>
      <c r="I16" s="65"/>
      <c r="J16" s="65"/>
      <c r="K16" s="65"/>
      <c r="L16" s="65"/>
      <c r="M16" s="65"/>
      <c r="N16" s="65"/>
      <c r="O16" s="65"/>
    </row>
    <row r="17" spans="2:15" ht="15.75" x14ac:dyDescent="0.25">
      <c r="B17" s="1428"/>
      <c r="C17" s="157" t="s">
        <v>723</v>
      </c>
      <c r="D17" s="108" t="s">
        <v>724</v>
      </c>
      <c r="E17" s="153">
        <v>81104.88</v>
      </c>
      <c r="F17" s="154"/>
      <c r="G17" s="154"/>
      <c r="H17" s="144"/>
      <c r="I17" s="65"/>
      <c r="J17" s="65"/>
      <c r="K17" s="65"/>
      <c r="L17" s="65"/>
      <c r="M17" s="65"/>
      <c r="N17" s="65"/>
      <c r="O17" s="65"/>
    </row>
    <row r="18" spans="2:15" ht="15.75" x14ac:dyDescent="0.25">
      <c r="B18" s="1428"/>
      <c r="C18" s="157" t="s">
        <v>725</v>
      </c>
      <c r="D18" s="108" t="s">
        <v>726</v>
      </c>
      <c r="E18" s="153"/>
      <c r="F18" s="154"/>
      <c r="G18" s="154">
        <v>16000</v>
      </c>
      <c r="H18" s="144"/>
      <c r="I18" s="65"/>
      <c r="J18" s="65"/>
      <c r="K18" s="65"/>
      <c r="L18" s="65"/>
      <c r="M18" s="65"/>
      <c r="N18" s="65"/>
      <c r="O18" s="65"/>
    </row>
    <row r="19" spans="2:15" ht="15.75" x14ac:dyDescent="0.25">
      <c r="B19" s="1428"/>
      <c r="C19" s="157" t="s">
        <v>729</v>
      </c>
      <c r="D19" s="108" t="s">
        <v>730</v>
      </c>
      <c r="E19" s="153">
        <v>52103.77</v>
      </c>
      <c r="F19" s="154"/>
      <c r="G19" s="154"/>
      <c r="H19" s="144"/>
      <c r="I19" s="65"/>
      <c r="J19" s="65"/>
      <c r="K19" s="65"/>
      <c r="L19" s="65"/>
      <c r="M19" s="65"/>
      <c r="N19" s="65"/>
      <c r="O19" s="65"/>
    </row>
    <row r="20" spans="2:15" ht="15.75" x14ac:dyDescent="0.25">
      <c r="B20" s="1428"/>
      <c r="C20" s="157" t="s">
        <v>731</v>
      </c>
      <c r="D20" s="108" t="s">
        <v>732</v>
      </c>
      <c r="E20" s="153">
        <v>28000</v>
      </c>
      <c r="F20" s="154"/>
      <c r="G20" s="154"/>
      <c r="H20" s="144"/>
      <c r="I20" s="65"/>
      <c r="J20" s="65"/>
      <c r="K20" s="65"/>
      <c r="L20" s="65"/>
      <c r="M20" s="65"/>
      <c r="N20" s="65"/>
      <c r="O20" s="65"/>
    </row>
    <row r="21" spans="2:15" ht="15.75" x14ac:dyDescent="0.25">
      <c r="B21" s="1428"/>
      <c r="C21" s="157" t="s">
        <v>731</v>
      </c>
      <c r="D21" s="108" t="s">
        <v>733</v>
      </c>
      <c r="E21" s="153">
        <v>31017.38</v>
      </c>
      <c r="F21" s="154"/>
      <c r="G21" s="154"/>
      <c r="H21" s="144"/>
      <c r="I21" s="65"/>
      <c r="J21" s="65"/>
      <c r="K21" s="65"/>
      <c r="L21" s="65"/>
      <c r="M21" s="65"/>
      <c r="N21" s="65"/>
      <c r="O21" s="65"/>
    </row>
    <row r="22" spans="2:15" ht="15.75" x14ac:dyDescent="0.25">
      <c r="B22" s="1428"/>
      <c r="C22" s="157" t="s">
        <v>731</v>
      </c>
      <c r="D22" s="108" t="s">
        <v>734</v>
      </c>
      <c r="E22" s="153">
        <v>35000</v>
      </c>
      <c r="F22" s="154"/>
      <c r="G22" s="154"/>
      <c r="H22" s="144"/>
      <c r="I22" s="65"/>
      <c r="J22" s="65"/>
      <c r="K22" s="65"/>
      <c r="L22" s="65"/>
      <c r="M22" s="65"/>
      <c r="N22" s="65"/>
      <c r="O22" s="65"/>
    </row>
    <row r="23" spans="2:15" ht="15.75" x14ac:dyDescent="0.25">
      <c r="B23" s="1428"/>
      <c r="C23" s="157" t="s">
        <v>731</v>
      </c>
      <c r="D23" s="108" t="s">
        <v>735</v>
      </c>
      <c r="E23" s="153">
        <v>35000</v>
      </c>
      <c r="F23" s="154"/>
      <c r="G23" s="154"/>
      <c r="H23" s="144"/>
      <c r="I23" s="65"/>
      <c r="J23" s="65"/>
      <c r="K23" s="65"/>
      <c r="L23" s="65"/>
      <c r="M23" s="65"/>
      <c r="N23" s="65"/>
      <c r="O23" s="65"/>
    </row>
    <row r="24" spans="2:15" ht="15.75" x14ac:dyDescent="0.25">
      <c r="B24" s="1428"/>
      <c r="C24" s="108" t="s">
        <v>745</v>
      </c>
      <c r="D24" s="108" t="s">
        <v>746</v>
      </c>
      <c r="E24" s="153">
        <v>20050.23</v>
      </c>
      <c r="F24" s="154"/>
      <c r="G24" s="154"/>
      <c r="H24" s="144"/>
      <c r="I24" s="65"/>
      <c r="J24" s="65"/>
      <c r="K24" s="65"/>
      <c r="L24" s="65"/>
      <c r="M24" s="65"/>
      <c r="N24" s="65"/>
      <c r="O24" s="65"/>
    </row>
    <row r="25" spans="2:15" ht="15.75" x14ac:dyDescent="0.25">
      <c r="B25" s="1428"/>
      <c r="C25" s="108" t="s">
        <v>745</v>
      </c>
      <c r="D25" s="108" t="s">
        <v>747</v>
      </c>
      <c r="E25" s="153"/>
      <c r="F25" s="154"/>
      <c r="G25" s="154">
        <v>1350.28</v>
      </c>
      <c r="H25" s="144"/>
      <c r="I25" s="65"/>
      <c r="J25" s="65"/>
      <c r="K25" s="65"/>
      <c r="L25" s="65"/>
      <c r="M25" s="65"/>
      <c r="N25" s="65"/>
      <c r="O25" s="65"/>
    </row>
    <row r="26" spans="2:15" ht="15.75" x14ac:dyDescent="0.25">
      <c r="B26" s="1428"/>
      <c r="C26" s="108" t="s">
        <v>752</v>
      </c>
      <c r="D26" s="108" t="s">
        <v>753</v>
      </c>
      <c r="E26" s="153"/>
      <c r="F26" s="154"/>
      <c r="G26" s="154">
        <v>7253.41</v>
      </c>
      <c r="H26" s="144"/>
      <c r="I26" s="65"/>
      <c r="J26" s="65"/>
      <c r="K26" s="65"/>
      <c r="L26" s="65"/>
      <c r="M26" s="65"/>
      <c r="N26" s="65"/>
      <c r="O26" s="65"/>
    </row>
    <row r="27" spans="2:15" ht="15.75" x14ac:dyDescent="0.25">
      <c r="B27" s="1428"/>
      <c r="C27" s="108" t="s">
        <v>755</v>
      </c>
      <c r="D27" s="108" t="s">
        <v>756</v>
      </c>
      <c r="E27" s="153"/>
      <c r="F27" s="154"/>
      <c r="G27" s="154">
        <v>11076.02</v>
      </c>
      <c r="H27" s="144"/>
      <c r="I27" s="65"/>
      <c r="J27" s="65"/>
      <c r="K27" s="65"/>
      <c r="L27" s="65"/>
      <c r="M27" s="65"/>
      <c r="N27" s="65"/>
      <c r="O27" s="65"/>
    </row>
    <row r="28" spans="2:15" ht="15.75" x14ac:dyDescent="0.25">
      <c r="B28" s="1428"/>
      <c r="C28" s="108" t="s">
        <v>755</v>
      </c>
      <c r="D28" s="108" t="s">
        <v>757</v>
      </c>
      <c r="E28" s="153"/>
      <c r="F28" s="154"/>
      <c r="G28" s="154">
        <v>17228</v>
      </c>
      <c r="H28" s="144"/>
      <c r="I28" s="65"/>
      <c r="J28" s="65"/>
      <c r="K28" s="65"/>
      <c r="L28" s="65"/>
      <c r="M28" s="65"/>
      <c r="N28" s="65"/>
      <c r="O28" s="65"/>
    </row>
    <row r="29" spans="2:15" ht="15.75" x14ac:dyDescent="0.25">
      <c r="B29" s="1428"/>
      <c r="C29" s="108" t="s">
        <v>758</v>
      </c>
      <c r="D29" s="108" t="s">
        <v>759</v>
      </c>
      <c r="E29" s="153"/>
      <c r="F29" s="154"/>
      <c r="G29" s="154">
        <v>12000</v>
      </c>
      <c r="H29" s="144"/>
      <c r="I29" s="65"/>
      <c r="J29" s="65"/>
      <c r="K29" s="65"/>
      <c r="L29" s="65"/>
      <c r="M29" s="65"/>
      <c r="N29" s="65"/>
      <c r="O29" s="65"/>
    </row>
    <row r="30" spans="2:15" ht="15.75" x14ac:dyDescent="0.25">
      <c r="B30" s="1428"/>
      <c r="C30" s="108" t="s">
        <v>798</v>
      </c>
      <c r="D30" s="108" t="s">
        <v>799</v>
      </c>
      <c r="E30" s="153"/>
      <c r="F30" s="154"/>
      <c r="G30" s="154">
        <v>11955.8</v>
      </c>
      <c r="H30" s="144"/>
      <c r="I30" s="65"/>
      <c r="J30" s="65"/>
      <c r="K30" s="65"/>
      <c r="L30" s="65"/>
      <c r="M30" s="65"/>
      <c r="N30" s="65"/>
      <c r="O30" s="65"/>
    </row>
    <row r="31" spans="2:15" ht="15.75" x14ac:dyDescent="0.25">
      <c r="B31" s="1428"/>
      <c r="C31" s="108" t="s">
        <v>800</v>
      </c>
      <c r="D31" s="108" t="s">
        <v>810</v>
      </c>
      <c r="E31" s="153"/>
      <c r="F31" s="154"/>
      <c r="G31" s="154">
        <v>345.6</v>
      </c>
      <c r="H31" s="144"/>
      <c r="I31" s="65"/>
      <c r="J31" s="65"/>
      <c r="K31" s="65"/>
      <c r="L31" s="65"/>
      <c r="M31" s="65"/>
      <c r="N31" s="65"/>
      <c r="O31" s="65"/>
    </row>
    <row r="32" spans="2:15" ht="15.75" x14ac:dyDescent="0.25">
      <c r="B32" s="1428"/>
      <c r="C32" s="108" t="s">
        <v>495</v>
      </c>
      <c r="D32" s="108" t="s">
        <v>809</v>
      </c>
      <c r="E32" s="153"/>
      <c r="F32" s="154"/>
      <c r="G32" s="154">
        <v>19711.77</v>
      </c>
      <c r="H32" s="144"/>
      <c r="I32" s="65"/>
      <c r="J32" s="65"/>
      <c r="K32" s="65"/>
      <c r="L32" s="65"/>
      <c r="M32" s="65"/>
      <c r="N32" s="65"/>
      <c r="O32" s="65"/>
    </row>
    <row r="33" spans="2:15" ht="15.75" x14ac:dyDescent="0.25">
      <c r="B33" s="1428"/>
      <c r="C33" s="108" t="s">
        <v>811</v>
      </c>
      <c r="D33" s="108" t="s">
        <v>812</v>
      </c>
      <c r="E33" s="153"/>
      <c r="F33" s="154"/>
      <c r="G33" s="154">
        <v>12119.96</v>
      </c>
      <c r="H33" s="144"/>
      <c r="I33" s="65"/>
      <c r="J33" s="65"/>
      <c r="K33" s="65"/>
      <c r="L33" s="65"/>
      <c r="M33" s="65"/>
      <c r="N33" s="65"/>
      <c r="O33" s="65"/>
    </row>
    <row r="34" spans="2:15" ht="15.75" x14ac:dyDescent="0.25">
      <c r="B34" s="1428"/>
      <c r="C34" s="108" t="s">
        <v>818</v>
      </c>
      <c r="D34" s="108" t="s">
        <v>819</v>
      </c>
      <c r="E34" s="153"/>
      <c r="F34" s="154"/>
      <c r="G34" s="154">
        <v>9929.73</v>
      </c>
      <c r="H34" s="144"/>
      <c r="I34" s="65"/>
      <c r="J34" s="65"/>
      <c r="K34" s="65"/>
      <c r="L34" s="65"/>
      <c r="M34" s="65"/>
      <c r="N34" s="65"/>
      <c r="O34" s="65"/>
    </row>
    <row r="35" spans="2:15" ht="15.75" x14ac:dyDescent="0.25">
      <c r="B35" s="1428"/>
      <c r="C35" s="108" t="s">
        <v>820</v>
      </c>
      <c r="D35" s="108" t="s">
        <v>821</v>
      </c>
      <c r="E35" s="153"/>
      <c r="F35" s="154"/>
      <c r="G35" s="154">
        <v>9066.2999999999993</v>
      </c>
      <c r="H35" s="144"/>
      <c r="I35" s="65"/>
      <c r="J35" s="65"/>
      <c r="K35" s="65"/>
      <c r="L35" s="65"/>
      <c r="M35" s="65"/>
      <c r="N35" s="65"/>
      <c r="O35" s="65"/>
    </row>
    <row r="36" spans="2:15" ht="15.75" x14ac:dyDescent="0.25">
      <c r="B36" s="1428"/>
      <c r="C36" s="108" t="s">
        <v>823</v>
      </c>
      <c r="D36" s="108" t="s">
        <v>824</v>
      </c>
      <c r="E36" s="153">
        <v>-351136.4</v>
      </c>
      <c r="F36" s="154">
        <v>-3.49</v>
      </c>
      <c r="G36" s="154">
        <v>-297520.8</v>
      </c>
      <c r="H36" s="144"/>
      <c r="I36" s="65"/>
      <c r="J36" s="65"/>
      <c r="K36" s="65"/>
      <c r="L36" s="65"/>
      <c r="M36" s="65"/>
      <c r="N36" s="65"/>
      <c r="O36" s="65"/>
    </row>
    <row r="37" spans="2:15" ht="15.75" x14ac:dyDescent="0.25">
      <c r="B37" s="1428"/>
      <c r="C37" s="108" t="s">
        <v>833</v>
      </c>
      <c r="D37" s="108" t="s">
        <v>834</v>
      </c>
      <c r="E37" s="153"/>
      <c r="F37" s="154"/>
      <c r="G37" s="154">
        <v>15841.04</v>
      </c>
      <c r="H37" s="144"/>
      <c r="I37" s="65"/>
      <c r="J37" s="65"/>
      <c r="K37" s="65"/>
      <c r="L37" s="65"/>
      <c r="M37" s="65"/>
      <c r="N37" s="65"/>
      <c r="O37" s="65"/>
    </row>
    <row r="38" spans="2:15" ht="15.75" x14ac:dyDescent="0.25">
      <c r="B38" s="1428"/>
      <c r="C38" s="108" t="s">
        <v>833</v>
      </c>
      <c r="D38" s="108" t="s">
        <v>835</v>
      </c>
      <c r="E38" s="153"/>
      <c r="F38" s="154"/>
      <c r="G38" s="154">
        <v>12597.74</v>
      </c>
      <c r="H38" s="144"/>
      <c r="I38" s="65"/>
      <c r="J38" s="65"/>
      <c r="K38" s="65"/>
      <c r="L38" s="65"/>
      <c r="M38" s="65"/>
      <c r="N38" s="65"/>
      <c r="O38" s="65"/>
    </row>
    <row r="39" spans="2:15" ht="15.75" x14ac:dyDescent="0.25">
      <c r="B39" s="1428"/>
      <c r="C39" s="108" t="s">
        <v>830</v>
      </c>
      <c r="D39" s="108" t="s">
        <v>832</v>
      </c>
      <c r="E39" s="153"/>
      <c r="F39" s="154"/>
      <c r="G39" s="154">
        <v>6771.98</v>
      </c>
      <c r="H39" s="144"/>
      <c r="I39" s="65"/>
      <c r="J39" s="65"/>
      <c r="K39" s="65"/>
      <c r="L39" s="65"/>
      <c r="M39" s="65"/>
      <c r="N39" s="65"/>
      <c r="O39" s="65"/>
    </row>
    <row r="40" spans="2:15" ht="15.75" x14ac:dyDescent="0.25">
      <c r="B40" s="1428"/>
      <c r="C40" s="108" t="s">
        <v>830</v>
      </c>
      <c r="D40" s="108" t="s">
        <v>831</v>
      </c>
      <c r="E40" s="153">
        <v>15856.43</v>
      </c>
      <c r="F40" s="154"/>
      <c r="G40" s="154"/>
      <c r="H40" s="144"/>
      <c r="I40" s="65"/>
      <c r="J40" s="65"/>
      <c r="K40" s="65"/>
      <c r="L40" s="65"/>
      <c r="M40" s="65"/>
      <c r="N40" s="65"/>
      <c r="O40" s="65"/>
    </row>
    <row r="41" spans="2:15" ht="15.75" x14ac:dyDescent="0.25">
      <c r="B41" s="1428"/>
      <c r="C41" s="108" t="s">
        <v>836</v>
      </c>
      <c r="D41" s="108" t="s">
        <v>837</v>
      </c>
      <c r="E41" s="153">
        <v>4485.3900000000003</v>
      </c>
      <c r="F41" s="154"/>
      <c r="G41" s="154"/>
      <c r="H41" s="144"/>
      <c r="I41" s="65"/>
      <c r="J41" s="65"/>
      <c r="K41" s="65"/>
      <c r="L41" s="65"/>
      <c r="M41" s="65"/>
      <c r="N41" s="65"/>
      <c r="O41" s="65"/>
    </row>
    <row r="42" spans="2:15" ht="15.75" x14ac:dyDescent="0.25">
      <c r="B42" s="1428"/>
      <c r="C42" s="108" t="s">
        <v>838</v>
      </c>
      <c r="D42" s="108" t="s">
        <v>839</v>
      </c>
      <c r="E42" s="153"/>
      <c r="F42" s="154"/>
      <c r="G42" s="154">
        <v>23805.14</v>
      </c>
      <c r="H42" s="144"/>
      <c r="I42" s="65"/>
      <c r="J42" s="65"/>
      <c r="K42" s="65"/>
      <c r="L42" s="65"/>
      <c r="M42" s="65"/>
      <c r="N42" s="65"/>
      <c r="O42" s="65"/>
    </row>
    <row r="43" spans="2:15" ht="15.75" x14ac:dyDescent="0.25">
      <c r="B43" s="1428"/>
      <c r="C43" s="108" t="s">
        <v>836</v>
      </c>
      <c r="D43" s="108" t="s">
        <v>840</v>
      </c>
      <c r="E43" s="153"/>
      <c r="F43" s="154"/>
      <c r="G43" s="154">
        <v>17074.41</v>
      </c>
      <c r="H43" s="144"/>
      <c r="I43" s="65"/>
      <c r="J43" s="65"/>
      <c r="K43" s="65"/>
      <c r="L43" s="65"/>
      <c r="M43" s="65"/>
      <c r="N43" s="65"/>
      <c r="O43" s="65"/>
    </row>
    <row r="44" spans="2:15" ht="15.75" x14ac:dyDescent="0.25">
      <c r="B44" s="1428"/>
      <c r="C44" s="108" t="s">
        <v>841</v>
      </c>
      <c r="D44" s="108" t="s">
        <v>842</v>
      </c>
      <c r="E44" s="153"/>
      <c r="F44" s="154"/>
      <c r="G44" s="154">
        <v>14545.1</v>
      </c>
      <c r="H44" s="144"/>
      <c r="I44" s="65"/>
      <c r="J44" s="65"/>
      <c r="K44" s="65"/>
      <c r="L44" s="65"/>
      <c r="M44" s="65"/>
      <c r="N44" s="65"/>
      <c r="O44" s="65"/>
    </row>
    <row r="45" spans="2:15" ht="15.75" x14ac:dyDescent="0.25">
      <c r="B45" s="1428"/>
      <c r="C45" s="108" t="s">
        <v>851</v>
      </c>
      <c r="D45" s="108" t="s">
        <v>852</v>
      </c>
      <c r="E45" s="153"/>
      <c r="F45" s="154"/>
      <c r="G45" s="154">
        <v>1716.61</v>
      </c>
      <c r="H45" s="144"/>
      <c r="I45" s="65"/>
      <c r="J45" s="65"/>
      <c r="K45" s="65"/>
      <c r="L45" s="65"/>
      <c r="M45" s="65"/>
      <c r="N45" s="65"/>
      <c r="O45" s="65"/>
    </row>
    <row r="46" spans="2:15" ht="15.75" x14ac:dyDescent="0.25">
      <c r="B46" s="1428"/>
      <c r="C46" s="108" t="s">
        <v>851</v>
      </c>
      <c r="D46" s="108" t="s">
        <v>853</v>
      </c>
      <c r="E46" s="153"/>
      <c r="F46" s="154"/>
      <c r="G46" s="154">
        <v>4501.08</v>
      </c>
      <c r="H46" s="144"/>
      <c r="I46" s="65"/>
      <c r="J46" s="65"/>
      <c r="K46" s="65"/>
      <c r="L46" s="65"/>
      <c r="M46" s="65"/>
      <c r="N46" s="65"/>
      <c r="O46" s="65"/>
    </row>
    <row r="47" spans="2:15" ht="15.75" x14ac:dyDescent="0.25">
      <c r="B47" s="1428"/>
      <c r="C47" s="108" t="s">
        <v>854</v>
      </c>
      <c r="D47" s="108" t="s">
        <v>855</v>
      </c>
      <c r="E47" s="153"/>
      <c r="F47" s="154"/>
      <c r="G47" s="154">
        <v>13478.71</v>
      </c>
      <c r="H47" s="144"/>
      <c r="I47" s="65"/>
      <c r="J47" s="65"/>
      <c r="K47" s="65"/>
      <c r="L47" s="65"/>
      <c r="M47" s="65"/>
      <c r="N47" s="65"/>
      <c r="O47" s="65"/>
    </row>
    <row r="48" spans="2:15" ht="15.75" x14ac:dyDescent="0.25">
      <c r="B48" s="1428"/>
      <c r="C48" s="108" t="s">
        <v>856</v>
      </c>
      <c r="D48" s="108" t="s">
        <v>857</v>
      </c>
      <c r="E48" s="153"/>
      <c r="F48" s="154"/>
      <c r="G48" s="154">
        <v>9932.18</v>
      </c>
      <c r="H48" s="144"/>
      <c r="I48" s="65"/>
      <c r="J48" s="65"/>
      <c r="K48" s="65"/>
      <c r="L48" s="65"/>
      <c r="M48" s="65"/>
      <c r="N48" s="65"/>
      <c r="O48" s="65"/>
    </row>
    <row r="49" spans="2:15" ht="15.75" x14ac:dyDescent="0.25">
      <c r="B49" s="1428"/>
      <c r="C49" s="108" t="s">
        <v>856</v>
      </c>
      <c r="D49" s="108" t="s">
        <v>858</v>
      </c>
      <c r="E49" s="153"/>
      <c r="F49" s="154"/>
      <c r="G49" s="154">
        <v>21758.45</v>
      </c>
      <c r="H49" s="144"/>
      <c r="I49" s="65"/>
      <c r="J49" s="65"/>
      <c r="K49" s="65"/>
      <c r="L49" s="65"/>
      <c r="M49" s="65"/>
      <c r="N49" s="65"/>
      <c r="O49" s="65"/>
    </row>
    <row r="50" spans="2:15" ht="15.75" x14ac:dyDescent="0.25">
      <c r="B50" s="1428"/>
      <c r="C50" s="108" t="s">
        <v>859</v>
      </c>
      <c r="D50" s="108" t="s">
        <v>860</v>
      </c>
      <c r="E50" s="153"/>
      <c r="F50" s="154"/>
      <c r="G50" s="154">
        <v>31684.74</v>
      </c>
      <c r="H50" s="144"/>
      <c r="I50" s="65"/>
      <c r="J50" s="65"/>
      <c r="K50" s="65"/>
      <c r="L50" s="65"/>
      <c r="M50" s="65"/>
      <c r="N50" s="65"/>
      <c r="O50" s="65"/>
    </row>
    <row r="51" spans="2:15" ht="15.75" x14ac:dyDescent="0.25">
      <c r="B51" s="1428"/>
      <c r="C51" s="108" t="s">
        <v>861</v>
      </c>
      <c r="D51" s="108" t="s">
        <v>862</v>
      </c>
      <c r="E51" s="153"/>
      <c r="F51" s="154"/>
      <c r="G51" s="154">
        <v>9443.58</v>
      </c>
      <c r="H51" s="144"/>
      <c r="I51" s="65"/>
      <c r="J51" s="65"/>
      <c r="K51" s="65"/>
      <c r="L51" s="65"/>
      <c r="M51" s="65"/>
      <c r="N51" s="65"/>
      <c r="O51" s="65"/>
    </row>
    <row r="52" spans="2:15" ht="15.75" x14ac:dyDescent="0.25">
      <c r="B52" s="1428"/>
      <c r="C52" s="108" t="s">
        <v>861</v>
      </c>
      <c r="D52" s="108" t="s">
        <v>863</v>
      </c>
      <c r="E52" s="153"/>
      <c r="F52" s="154"/>
      <c r="G52" s="154">
        <v>50000</v>
      </c>
      <c r="H52" s="144"/>
      <c r="I52" s="65"/>
      <c r="J52" s="65"/>
      <c r="K52" s="65"/>
      <c r="L52" s="65"/>
      <c r="M52" s="65"/>
      <c r="N52" s="65"/>
      <c r="O52" s="65"/>
    </row>
    <row r="53" spans="2:15" ht="15.75" x14ac:dyDescent="0.25">
      <c r="B53" s="1428"/>
      <c r="C53" s="108" t="s">
        <v>861</v>
      </c>
      <c r="D53" s="108" t="s">
        <v>864</v>
      </c>
      <c r="E53" s="153"/>
      <c r="F53" s="154"/>
      <c r="G53" s="154">
        <v>5936.13</v>
      </c>
      <c r="H53" s="144"/>
      <c r="I53" s="65"/>
      <c r="J53" s="65"/>
      <c r="K53" s="65"/>
      <c r="L53" s="65"/>
      <c r="M53" s="65"/>
      <c r="N53" s="65"/>
      <c r="O53" s="65"/>
    </row>
    <row r="54" spans="2:15" ht="15.75" x14ac:dyDescent="0.25">
      <c r="B54" s="1428"/>
      <c r="C54" s="108" t="s">
        <v>867</v>
      </c>
      <c r="D54" s="108" t="s">
        <v>868</v>
      </c>
      <c r="E54" s="153"/>
      <c r="F54" s="154"/>
      <c r="G54" s="154">
        <v>35000</v>
      </c>
      <c r="H54" s="144"/>
      <c r="I54" s="65"/>
      <c r="J54" s="65"/>
      <c r="K54" s="65"/>
      <c r="L54" s="65"/>
      <c r="M54" s="65"/>
      <c r="N54" s="65"/>
      <c r="O54" s="65"/>
    </row>
    <row r="55" spans="2:15" ht="15.75" x14ac:dyDescent="0.25">
      <c r="B55" s="1428"/>
      <c r="C55" s="108" t="s">
        <v>871</v>
      </c>
      <c r="D55" s="108" t="s">
        <v>872</v>
      </c>
      <c r="E55" s="153"/>
      <c r="F55" s="154"/>
      <c r="G55" s="154">
        <v>6389.2</v>
      </c>
      <c r="H55" s="144"/>
      <c r="I55" s="65"/>
      <c r="J55" s="65"/>
      <c r="K55" s="65"/>
      <c r="L55" s="65"/>
      <c r="M55" s="65"/>
      <c r="N55" s="65"/>
      <c r="O55" s="65"/>
    </row>
    <row r="56" spans="2:15" ht="15.75" x14ac:dyDescent="0.25">
      <c r="B56" s="1428"/>
      <c r="C56" s="108" t="s">
        <v>876</v>
      </c>
      <c r="D56" s="108" t="s">
        <v>877</v>
      </c>
      <c r="E56" s="153"/>
      <c r="F56" s="154"/>
      <c r="G56" s="154">
        <v>2788.34</v>
      </c>
      <c r="H56" s="144"/>
      <c r="I56" s="65"/>
      <c r="J56" s="65"/>
      <c r="K56" s="65"/>
      <c r="L56" s="65"/>
      <c r="M56" s="65"/>
      <c r="N56" s="65"/>
      <c r="O56" s="65"/>
    </row>
    <row r="57" spans="2:15" ht="15.75" x14ac:dyDescent="0.25">
      <c r="B57" s="1428"/>
      <c r="C57" s="108" t="s">
        <v>876</v>
      </c>
      <c r="D57" s="108" t="s">
        <v>878</v>
      </c>
      <c r="E57" s="153"/>
      <c r="F57" s="154"/>
      <c r="G57" s="154">
        <v>14506.58</v>
      </c>
      <c r="H57" s="144"/>
      <c r="I57" s="65"/>
      <c r="J57" s="65"/>
      <c r="K57" s="65"/>
      <c r="L57" s="65"/>
      <c r="M57" s="65"/>
      <c r="N57" s="65"/>
      <c r="O57" s="65"/>
    </row>
    <row r="58" spans="2:15" ht="15.75" x14ac:dyDescent="0.25">
      <c r="B58" s="1428"/>
      <c r="C58" s="108" t="s">
        <v>879</v>
      </c>
      <c r="D58" s="108" t="s">
        <v>880</v>
      </c>
      <c r="E58" s="153"/>
      <c r="F58" s="154"/>
      <c r="G58" s="154">
        <v>4607.3900000000003</v>
      </c>
      <c r="H58" s="144"/>
      <c r="I58" s="65"/>
      <c r="J58" s="65"/>
      <c r="K58" s="65"/>
      <c r="L58" s="65"/>
      <c r="M58" s="65"/>
      <c r="N58" s="65"/>
      <c r="O58" s="65"/>
    </row>
    <row r="59" spans="2:15" ht="15.75" x14ac:dyDescent="0.25">
      <c r="B59" s="1428"/>
      <c r="C59" s="158" t="s">
        <v>887</v>
      </c>
      <c r="D59" s="158" t="s">
        <v>888</v>
      </c>
      <c r="E59" s="159"/>
      <c r="F59" s="160"/>
      <c r="G59" s="160">
        <v>2525.86</v>
      </c>
      <c r="H59" s="152"/>
      <c r="I59" s="65"/>
      <c r="J59" s="65"/>
      <c r="K59" s="65"/>
      <c r="L59" s="65"/>
      <c r="M59" s="65"/>
      <c r="N59" s="65"/>
      <c r="O59" s="65"/>
    </row>
    <row r="60" spans="2:15" ht="15.75" x14ac:dyDescent="0.25">
      <c r="B60" s="1428"/>
      <c r="C60" s="108" t="s">
        <v>889</v>
      </c>
      <c r="D60" s="108" t="s">
        <v>890</v>
      </c>
      <c r="E60" s="153"/>
      <c r="F60" s="154"/>
      <c r="G60" s="154">
        <v>7254.06</v>
      </c>
      <c r="H60" s="144"/>
      <c r="I60" s="65"/>
      <c r="J60" s="65"/>
      <c r="K60" s="65"/>
      <c r="L60" s="65"/>
      <c r="M60" s="65"/>
      <c r="N60" s="65"/>
      <c r="O60" s="65"/>
    </row>
    <row r="61" spans="2:15" ht="15.75" x14ac:dyDescent="0.25">
      <c r="B61" s="1428"/>
      <c r="C61" s="108" t="s">
        <v>891</v>
      </c>
      <c r="D61" s="108" t="s">
        <v>892</v>
      </c>
      <c r="E61" s="153"/>
      <c r="F61" s="154"/>
      <c r="G61" s="154">
        <v>10000</v>
      </c>
      <c r="H61" s="144"/>
      <c r="I61" s="65"/>
      <c r="J61" s="65"/>
      <c r="K61" s="65"/>
      <c r="L61" s="65"/>
      <c r="M61" s="65"/>
      <c r="N61" s="65"/>
      <c r="O61" s="65"/>
    </row>
    <row r="62" spans="2:15" ht="15.75" x14ac:dyDescent="0.25">
      <c r="B62" s="1428"/>
      <c r="C62" s="108" t="s">
        <v>893</v>
      </c>
      <c r="D62" s="108" t="s">
        <v>894</v>
      </c>
      <c r="E62" s="153"/>
      <c r="F62" s="154"/>
      <c r="G62" s="154">
        <v>3500</v>
      </c>
      <c r="H62" s="144"/>
      <c r="I62" s="65"/>
      <c r="J62" s="65"/>
      <c r="K62" s="65"/>
      <c r="L62" s="65"/>
      <c r="M62" s="65"/>
      <c r="N62" s="65"/>
      <c r="O62" s="65"/>
    </row>
    <row r="63" spans="2:15" ht="15.75" x14ac:dyDescent="0.25">
      <c r="B63" s="1428"/>
      <c r="C63" s="108" t="s">
        <v>905</v>
      </c>
      <c r="D63" s="108" t="s">
        <v>978</v>
      </c>
      <c r="E63" s="153"/>
      <c r="F63" s="154"/>
      <c r="G63" s="154">
        <v>1482.45</v>
      </c>
      <c r="H63" s="144"/>
      <c r="I63" s="65"/>
      <c r="J63" s="65"/>
      <c r="K63" s="65"/>
      <c r="L63" s="65"/>
      <c r="M63" s="65"/>
      <c r="N63" s="65"/>
      <c r="O63" s="65"/>
    </row>
    <row r="64" spans="2:15" ht="15.75" x14ac:dyDescent="0.25">
      <c r="B64" s="1428"/>
      <c r="C64" s="108" t="s">
        <v>906</v>
      </c>
      <c r="D64" s="108" t="s">
        <v>908</v>
      </c>
      <c r="E64" s="153">
        <v>30000</v>
      </c>
      <c r="F64" s="154"/>
      <c r="G64" s="154"/>
      <c r="H64" s="144"/>
      <c r="I64" s="65"/>
      <c r="J64" s="65"/>
      <c r="K64" s="65"/>
      <c r="L64" s="65"/>
      <c r="M64" s="65"/>
      <c r="N64" s="65"/>
      <c r="O64" s="65"/>
    </row>
    <row r="65" spans="2:15" ht="15.75" x14ac:dyDescent="0.25">
      <c r="B65" s="1428"/>
      <c r="C65" s="158" t="s">
        <v>907</v>
      </c>
      <c r="D65" s="158" t="s">
        <v>909</v>
      </c>
      <c r="E65" s="159"/>
      <c r="F65" s="160"/>
      <c r="G65" s="160">
        <v>15000</v>
      </c>
      <c r="H65" s="152"/>
      <c r="I65" s="65"/>
      <c r="J65" s="65"/>
      <c r="K65" s="65"/>
      <c r="L65" s="65"/>
      <c r="M65" s="65"/>
      <c r="N65" s="65"/>
      <c r="O65" s="65"/>
    </row>
    <row r="66" spans="2:15" ht="15.75" x14ac:dyDescent="0.25">
      <c r="B66" s="1428"/>
      <c r="C66" s="108" t="s">
        <v>929</v>
      </c>
      <c r="D66" s="108" t="s">
        <v>930</v>
      </c>
      <c r="E66" s="153"/>
      <c r="F66" s="154"/>
      <c r="G66" s="154">
        <v>71.75</v>
      </c>
      <c r="H66" s="144"/>
      <c r="I66" s="65"/>
      <c r="J66" s="65"/>
      <c r="K66" s="65"/>
      <c r="L66" s="65"/>
      <c r="M66" s="65"/>
      <c r="N66" s="65"/>
      <c r="O66" s="65"/>
    </row>
    <row r="67" spans="2:15" ht="15.75" x14ac:dyDescent="0.25">
      <c r="B67" s="1428"/>
      <c r="C67" s="158" t="s">
        <v>941</v>
      </c>
      <c r="D67" s="158" t="s">
        <v>942</v>
      </c>
      <c r="E67" s="159"/>
      <c r="F67" s="160"/>
      <c r="G67" s="160">
        <v>3803.58</v>
      </c>
      <c r="H67" s="152"/>
      <c r="I67" s="65"/>
      <c r="J67" s="65"/>
      <c r="K67" s="65"/>
      <c r="L67" s="65"/>
      <c r="M67" s="65"/>
      <c r="N67" s="65"/>
      <c r="O67" s="65"/>
    </row>
    <row r="68" spans="2:15" ht="15.75" x14ac:dyDescent="0.25">
      <c r="B68" s="1428"/>
      <c r="C68" s="108" t="s">
        <v>952</v>
      </c>
      <c r="D68" s="108" t="s">
        <v>966</v>
      </c>
      <c r="E68" s="153"/>
      <c r="F68" s="154"/>
      <c r="G68" s="154">
        <v>5000</v>
      </c>
      <c r="H68" s="144"/>
      <c r="I68" s="65"/>
      <c r="J68" s="65"/>
      <c r="K68" s="65"/>
      <c r="L68" s="65"/>
      <c r="M68" s="65"/>
      <c r="N68" s="65"/>
      <c r="O68" s="65"/>
    </row>
    <row r="69" spans="2:15" ht="15.75" x14ac:dyDescent="0.25">
      <c r="B69" s="1428"/>
      <c r="C69" s="108" t="s">
        <v>972</v>
      </c>
      <c r="D69" s="108" t="s">
        <v>973</v>
      </c>
      <c r="E69" s="153"/>
      <c r="F69" s="154"/>
      <c r="G69" s="154">
        <v>2583.7199999999998</v>
      </c>
      <c r="H69" s="144"/>
      <c r="I69" s="65"/>
      <c r="J69" s="65"/>
      <c r="K69" s="65"/>
      <c r="L69" s="65"/>
      <c r="M69" s="65"/>
      <c r="N69" s="65"/>
      <c r="O69" s="65"/>
    </row>
    <row r="70" spans="2:15" ht="15.75" x14ac:dyDescent="0.25">
      <c r="B70" s="1428"/>
      <c r="C70" s="108" t="s">
        <v>972</v>
      </c>
      <c r="D70" s="108" t="s">
        <v>974</v>
      </c>
      <c r="E70" s="153"/>
      <c r="F70" s="154"/>
      <c r="G70" s="154">
        <v>69.22</v>
      </c>
      <c r="H70" s="144"/>
      <c r="I70" s="65"/>
      <c r="J70" s="65"/>
      <c r="K70" s="65"/>
      <c r="L70" s="65"/>
      <c r="M70" s="65"/>
      <c r="N70" s="65"/>
      <c r="O70" s="65"/>
    </row>
    <row r="71" spans="2:15" ht="15.75" x14ac:dyDescent="0.25">
      <c r="B71" s="1428"/>
      <c r="C71" s="108" t="s">
        <v>952</v>
      </c>
      <c r="D71" s="108" t="s">
        <v>977</v>
      </c>
      <c r="E71" s="153"/>
      <c r="F71" s="154"/>
      <c r="G71" s="154">
        <v>25000</v>
      </c>
      <c r="H71" s="144"/>
      <c r="I71" s="65"/>
      <c r="J71" s="65"/>
      <c r="K71" s="65"/>
      <c r="L71" s="65"/>
      <c r="M71" s="65"/>
      <c r="N71" s="65"/>
      <c r="O71" s="65"/>
    </row>
    <row r="72" spans="2:15" ht="15.75" x14ac:dyDescent="0.25">
      <c r="B72" s="1428"/>
      <c r="C72" s="108" t="s">
        <v>990</v>
      </c>
      <c r="D72" s="108" t="s">
        <v>991</v>
      </c>
      <c r="E72" s="153">
        <v>-50341.82</v>
      </c>
      <c r="F72" s="154"/>
      <c r="G72" s="154">
        <v>-397665.07</v>
      </c>
      <c r="H72" s="144"/>
      <c r="I72" s="65"/>
      <c r="J72" s="65"/>
      <c r="K72" s="65"/>
      <c r="L72" s="65"/>
      <c r="M72" s="65"/>
      <c r="N72" s="65"/>
      <c r="O72" s="65"/>
    </row>
    <row r="73" spans="2:15" ht="15.75" x14ac:dyDescent="0.25">
      <c r="B73" s="1428"/>
      <c r="C73" s="108" t="s">
        <v>992</v>
      </c>
      <c r="D73" s="108" t="s">
        <v>993</v>
      </c>
      <c r="E73" s="153"/>
      <c r="F73" s="154"/>
      <c r="G73" s="154">
        <v>10000</v>
      </c>
      <c r="H73" s="144"/>
      <c r="I73" s="65"/>
      <c r="J73" s="65"/>
      <c r="K73" s="65"/>
      <c r="L73" s="65"/>
      <c r="M73" s="65"/>
      <c r="N73" s="65"/>
      <c r="O73" s="65"/>
    </row>
    <row r="74" spans="2:15" ht="15.75" x14ac:dyDescent="0.25">
      <c r="B74" s="1428"/>
      <c r="C74" s="158" t="s">
        <v>1109</v>
      </c>
      <c r="D74" s="158" t="s">
        <v>1110</v>
      </c>
      <c r="E74" s="159"/>
      <c r="F74" s="160"/>
      <c r="G74" s="160">
        <v>1555.44</v>
      </c>
      <c r="H74" s="152"/>
      <c r="I74" s="65"/>
      <c r="J74" s="65"/>
      <c r="K74" s="65"/>
      <c r="L74" s="65"/>
      <c r="M74" s="65"/>
      <c r="N74" s="65"/>
      <c r="O74" s="65"/>
    </row>
    <row r="75" spans="2:15" ht="15.75" x14ac:dyDescent="0.25">
      <c r="B75" s="1428"/>
      <c r="C75" s="108" t="s">
        <v>1161</v>
      </c>
      <c r="D75" s="108" t="s">
        <v>1162</v>
      </c>
      <c r="E75" s="153"/>
      <c r="F75" s="154"/>
      <c r="G75" s="154">
        <v>112756.26</v>
      </c>
      <c r="H75" s="144"/>
      <c r="I75" s="65"/>
      <c r="J75" s="65"/>
      <c r="K75" s="65"/>
      <c r="L75" s="65"/>
      <c r="M75" s="65"/>
      <c r="N75" s="65"/>
      <c r="O75" s="65"/>
    </row>
    <row r="76" spans="2:15" ht="15.75" x14ac:dyDescent="0.25">
      <c r="B76" s="1428"/>
      <c r="C76" s="158" t="s">
        <v>1233</v>
      </c>
      <c r="D76" s="158" t="s">
        <v>1234</v>
      </c>
      <c r="E76" s="159"/>
      <c r="G76" s="160">
        <v>2786.05</v>
      </c>
      <c r="H76" s="152"/>
      <c r="I76" s="65"/>
      <c r="J76" s="65"/>
      <c r="K76" s="65"/>
      <c r="L76" s="65"/>
      <c r="M76" s="65"/>
      <c r="N76" s="65"/>
      <c r="O76" s="65"/>
    </row>
    <row r="77" spans="2:15" ht="15.75" x14ac:dyDescent="0.25">
      <c r="B77" s="1428"/>
      <c r="C77" s="108" t="s">
        <v>1292</v>
      </c>
      <c r="D77" s="108" t="s">
        <v>1293</v>
      </c>
      <c r="E77" s="153"/>
      <c r="F77" s="74"/>
      <c r="G77" s="154">
        <v>12942.85</v>
      </c>
      <c r="H77" s="144"/>
      <c r="I77" s="65"/>
      <c r="J77" s="65"/>
      <c r="K77" s="65"/>
      <c r="L77" s="65"/>
      <c r="M77" s="65"/>
      <c r="N77" s="65"/>
      <c r="O77" s="65"/>
    </row>
    <row r="78" spans="2:15" ht="15.75" x14ac:dyDescent="0.25">
      <c r="B78" s="1428"/>
      <c r="C78" s="108" t="s">
        <v>1294</v>
      </c>
      <c r="D78" s="108" t="s">
        <v>1295</v>
      </c>
      <c r="E78" s="153"/>
      <c r="F78" s="74"/>
      <c r="G78" s="154">
        <v>11896.63</v>
      </c>
      <c r="H78" s="144"/>
      <c r="I78" s="65"/>
      <c r="J78" s="65"/>
      <c r="K78" s="65"/>
      <c r="L78" s="65"/>
      <c r="M78" s="65"/>
      <c r="N78" s="65"/>
      <c r="O78" s="65"/>
    </row>
    <row r="79" spans="2:15" ht="15.75" x14ac:dyDescent="0.25">
      <c r="B79" s="1428"/>
      <c r="C79" s="108" t="s">
        <v>1298</v>
      </c>
      <c r="D79" s="108" t="s">
        <v>1299</v>
      </c>
      <c r="E79" s="153"/>
      <c r="F79" s="74"/>
      <c r="G79" s="154">
        <v>1000.04</v>
      </c>
      <c r="H79" s="144"/>
      <c r="I79" s="65"/>
      <c r="J79" s="65"/>
      <c r="K79" s="65"/>
      <c r="L79" s="65"/>
      <c r="M79" s="65"/>
      <c r="N79" s="65"/>
      <c r="O79" s="65"/>
    </row>
    <row r="80" spans="2:15" ht="15.75" x14ac:dyDescent="0.25">
      <c r="B80" s="1428"/>
      <c r="C80" s="108" t="s">
        <v>1298</v>
      </c>
      <c r="D80" s="108" t="s">
        <v>1300</v>
      </c>
      <c r="E80" s="153"/>
      <c r="F80" s="74"/>
      <c r="G80" s="154">
        <v>791.44</v>
      </c>
      <c r="H80" s="144"/>
      <c r="I80" s="65"/>
      <c r="J80" s="65"/>
      <c r="K80" s="65"/>
      <c r="L80" s="65"/>
      <c r="M80" s="65"/>
      <c r="N80" s="65"/>
      <c r="O80" s="65"/>
    </row>
    <row r="81" spans="2:15" ht="15.75" x14ac:dyDescent="0.25">
      <c r="B81" s="1428"/>
      <c r="C81" s="108" t="s">
        <v>1301</v>
      </c>
      <c r="D81" s="108" t="s">
        <v>1302</v>
      </c>
      <c r="E81" s="153"/>
      <c r="F81" s="74"/>
      <c r="G81" s="154">
        <v>0.33</v>
      </c>
      <c r="H81" s="144"/>
      <c r="I81" s="65"/>
      <c r="J81" s="65"/>
      <c r="K81" s="65"/>
      <c r="L81" s="65"/>
      <c r="M81" s="65"/>
      <c r="N81" s="65"/>
      <c r="O81" s="65"/>
    </row>
    <row r="82" spans="2:15" ht="15.75" x14ac:dyDescent="0.25">
      <c r="B82" s="1428"/>
      <c r="C82" s="108" t="s">
        <v>1577</v>
      </c>
      <c r="D82" s="108" t="s">
        <v>1578</v>
      </c>
      <c r="E82" s="153"/>
      <c r="F82" s="74"/>
      <c r="G82" s="154">
        <v>38074.36</v>
      </c>
      <c r="H82" s="144"/>
      <c r="I82" s="65"/>
      <c r="J82" s="65"/>
      <c r="K82" s="65"/>
      <c r="L82" s="65"/>
      <c r="M82" s="65"/>
      <c r="N82" s="65"/>
      <c r="O82" s="65"/>
    </row>
    <row r="83" spans="2:15" ht="15.75" x14ac:dyDescent="0.25">
      <c r="B83" s="1428"/>
      <c r="C83" s="108" t="s">
        <v>1579</v>
      </c>
      <c r="D83" s="108" t="s">
        <v>1580</v>
      </c>
      <c r="E83" s="153">
        <v>54.01</v>
      </c>
      <c r="F83" s="74"/>
      <c r="G83" s="154">
        <v>11556.96</v>
      </c>
      <c r="H83" s="144"/>
      <c r="I83" s="65"/>
      <c r="J83" s="65"/>
      <c r="K83" s="65"/>
      <c r="L83" s="65"/>
      <c r="M83" s="65"/>
      <c r="N83" s="65"/>
      <c r="O83" s="65"/>
    </row>
    <row r="84" spans="2:15" ht="15.75" x14ac:dyDescent="0.25">
      <c r="B84" s="1428"/>
      <c r="C84" s="158" t="s">
        <v>1613</v>
      </c>
      <c r="D84" s="158" t="s">
        <v>1619</v>
      </c>
      <c r="E84" s="153"/>
      <c r="F84" s="74"/>
      <c r="G84" s="154">
        <v>52450.82</v>
      </c>
      <c r="H84" s="144"/>
      <c r="I84" s="65"/>
      <c r="J84" s="65"/>
      <c r="K84" s="65"/>
      <c r="L84" s="65"/>
      <c r="M84" s="65"/>
      <c r="N84" s="65"/>
      <c r="O84" s="65"/>
    </row>
    <row r="85" spans="2:15" ht="15.75" x14ac:dyDescent="0.25">
      <c r="B85" s="1428"/>
      <c r="C85" s="158" t="s">
        <v>1621</v>
      </c>
      <c r="D85" s="158" t="s">
        <v>1623</v>
      </c>
      <c r="E85" s="153"/>
      <c r="F85" s="74"/>
      <c r="G85" s="154">
        <v>5627.78</v>
      </c>
      <c r="H85" s="144"/>
      <c r="I85" s="65"/>
      <c r="J85" s="65"/>
      <c r="K85" s="65"/>
      <c r="L85" s="65"/>
      <c r="M85" s="65"/>
      <c r="N85" s="65"/>
      <c r="O85" s="65"/>
    </row>
    <row r="86" spans="2:15" ht="15.75" x14ac:dyDescent="0.25">
      <c r="B86" s="1428"/>
      <c r="C86" s="158" t="s">
        <v>1621</v>
      </c>
      <c r="D86" s="158" t="s">
        <v>1622</v>
      </c>
      <c r="E86" s="153"/>
      <c r="F86" s="74"/>
      <c r="G86" s="154">
        <v>7676.13</v>
      </c>
      <c r="H86" s="144"/>
      <c r="I86" s="65"/>
      <c r="J86" s="65"/>
      <c r="K86" s="65"/>
      <c r="L86" s="65"/>
      <c r="M86" s="65"/>
      <c r="N86" s="65"/>
      <c r="O86" s="65"/>
    </row>
    <row r="87" spans="2:15" ht="15.75" x14ac:dyDescent="0.25">
      <c r="B87" s="1428"/>
      <c r="C87" s="158" t="s">
        <v>1625</v>
      </c>
      <c r="D87" s="158" t="s">
        <v>1629</v>
      </c>
      <c r="E87" s="153"/>
      <c r="F87" s="74"/>
      <c r="G87" s="154">
        <v>8476.39</v>
      </c>
      <c r="H87" s="144"/>
      <c r="I87" s="65"/>
      <c r="J87" s="65"/>
      <c r="K87" s="65"/>
      <c r="L87" s="65"/>
      <c r="M87" s="65"/>
      <c r="N87" s="65"/>
      <c r="O87" s="65"/>
    </row>
    <row r="88" spans="2:15" ht="15.75" x14ac:dyDescent="0.25">
      <c r="B88" s="1428"/>
      <c r="C88" s="158" t="s">
        <v>1637</v>
      </c>
      <c r="D88" s="158" t="s">
        <v>1638</v>
      </c>
      <c r="E88" s="153"/>
      <c r="F88" s="74"/>
      <c r="G88" s="154">
        <v>59086.53</v>
      </c>
      <c r="H88" s="144"/>
      <c r="I88" s="65"/>
      <c r="J88" s="65"/>
      <c r="K88" s="65"/>
      <c r="L88" s="65"/>
      <c r="M88" s="65"/>
      <c r="N88" s="65"/>
      <c r="O88" s="65"/>
    </row>
    <row r="89" spans="2:15" ht="15.75" x14ac:dyDescent="0.25">
      <c r="B89" s="1428"/>
      <c r="C89" s="158" t="s">
        <v>1639</v>
      </c>
      <c r="D89" s="158" t="s">
        <v>1640</v>
      </c>
      <c r="E89" s="153"/>
      <c r="F89" s="74"/>
      <c r="G89" s="154">
        <v>19995.849999999999</v>
      </c>
      <c r="H89" s="144"/>
      <c r="I89" s="65"/>
      <c r="J89" s="65"/>
      <c r="K89" s="65"/>
      <c r="L89" s="65"/>
      <c r="M89" s="65"/>
      <c r="N89" s="65"/>
      <c r="O89" s="65"/>
    </row>
    <row r="90" spans="2:15" ht="15.75" x14ac:dyDescent="0.25">
      <c r="B90" s="1428"/>
      <c r="C90" s="158" t="s">
        <v>1672</v>
      </c>
      <c r="D90" s="158" t="s">
        <v>1673</v>
      </c>
      <c r="E90" s="153"/>
      <c r="F90" s="74"/>
      <c r="G90" s="154">
        <v>17748.04</v>
      </c>
      <c r="H90" s="144"/>
      <c r="I90" s="65"/>
      <c r="J90" s="65"/>
      <c r="K90" s="65"/>
      <c r="L90" s="65"/>
      <c r="M90" s="65"/>
      <c r="N90" s="65"/>
      <c r="O90" s="65"/>
    </row>
    <row r="91" spans="2:15" ht="15.75" x14ac:dyDescent="0.25">
      <c r="B91" s="1428"/>
      <c r="C91" s="158" t="s">
        <v>1674</v>
      </c>
      <c r="D91" s="158" t="s">
        <v>1675</v>
      </c>
      <c r="E91" s="153"/>
      <c r="F91" s="74"/>
      <c r="G91" s="154">
        <v>8340.93</v>
      </c>
      <c r="H91" s="144"/>
      <c r="I91" s="65"/>
      <c r="J91" s="65"/>
      <c r="K91" s="65"/>
      <c r="L91" s="65"/>
      <c r="M91" s="65"/>
      <c r="N91" s="65"/>
      <c r="O91" s="65"/>
    </row>
    <row r="92" spans="2:15" ht="15.75" x14ac:dyDescent="0.25">
      <c r="B92" s="1428"/>
      <c r="C92" s="158" t="s">
        <v>1698</v>
      </c>
      <c r="D92" s="158" t="s">
        <v>1699</v>
      </c>
      <c r="E92" s="153"/>
      <c r="F92" s="74"/>
      <c r="G92" s="154">
        <v>156126.54999999999</v>
      </c>
      <c r="H92" s="144"/>
      <c r="I92" s="65"/>
      <c r="J92" s="65"/>
      <c r="K92" s="65"/>
      <c r="L92" s="65"/>
      <c r="M92" s="65"/>
      <c r="N92" s="65"/>
      <c r="O92" s="65"/>
    </row>
    <row r="93" spans="2:15" ht="15.75" x14ac:dyDescent="0.25">
      <c r="B93" s="1428"/>
      <c r="C93" s="158" t="s">
        <v>1761</v>
      </c>
      <c r="D93" s="158" t="s">
        <v>1762</v>
      </c>
      <c r="E93" s="153"/>
      <c r="F93" s="74"/>
      <c r="G93" s="154">
        <v>130155.77</v>
      </c>
      <c r="H93" s="144"/>
      <c r="I93" s="65"/>
      <c r="J93" s="65"/>
      <c r="K93" s="65"/>
      <c r="L93" s="65"/>
      <c r="M93" s="65"/>
      <c r="N93" s="65"/>
      <c r="O93" s="65"/>
    </row>
    <row r="94" spans="2:15" ht="15.75" x14ac:dyDescent="0.25">
      <c r="B94" s="1428"/>
      <c r="C94" s="158" t="s">
        <v>1761</v>
      </c>
      <c r="D94" s="158" t="s">
        <v>1763</v>
      </c>
      <c r="E94" s="153">
        <v>248776.53</v>
      </c>
      <c r="F94" s="74"/>
      <c r="G94" s="154"/>
      <c r="H94" s="144"/>
      <c r="I94" s="65"/>
      <c r="J94" s="65"/>
      <c r="K94" s="65"/>
      <c r="L94" s="65"/>
      <c r="M94" s="65"/>
      <c r="N94" s="65"/>
      <c r="O94" s="65"/>
    </row>
    <row r="95" spans="2:15" ht="15.75" x14ac:dyDescent="0.25">
      <c r="B95" s="1428"/>
      <c r="C95" s="158" t="s">
        <v>1788</v>
      </c>
      <c r="D95" s="158" t="s">
        <v>1789</v>
      </c>
      <c r="E95" s="153">
        <v>12277.89</v>
      </c>
      <c r="F95" s="98">
        <v>6000</v>
      </c>
      <c r="G95" s="154">
        <v>15945.66</v>
      </c>
      <c r="H95" s="144">
        <v>46800</v>
      </c>
      <c r="I95" s="65"/>
      <c r="J95" s="65"/>
      <c r="K95" s="65"/>
      <c r="L95" s="65"/>
      <c r="M95" s="65"/>
      <c r="N95" s="65"/>
      <c r="O95" s="65"/>
    </row>
    <row r="96" spans="2:15" ht="15.75" x14ac:dyDescent="0.25">
      <c r="B96" s="1428"/>
      <c r="C96" s="158" t="s">
        <v>1811</v>
      </c>
      <c r="D96" s="158" t="s">
        <v>1812</v>
      </c>
      <c r="E96" s="153"/>
      <c r="F96" s="74"/>
      <c r="G96" s="154"/>
      <c r="H96" s="144">
        <v>300427.92</v>
      </c>
      <c r="I96" s="65"/>
      <c r="J96" s="65"/>
      <c r="K96" s="65"/>
      <c r="L96" s="65"/>
      <c r="M96" s="65"/>
      <c r="N96" s="65"/>
      <c r="O96" s="65"/>
    </row>
    <row r="97" spans="2:15" ht="15.75" x14ac:dyDescent="0.25">
      <c r="B97" s="1428"/>
      <c r="C97" s="158" t="s">
        <v>1839</v>
      </c>
      <c r="D97" s="158" t="s">
        <v>1840</v>
      </c>
      <c r="E97" s="153">
        <v>4846.1899999999996</v>
      </c>
      <c r="F97" s="74"/>
      <c r="G97" s="154"/>
      <c r="H97" s="144"/>
      <c r="I97" s="65"/>
      <c r="J97" s="65"/>
      <c r="K97" s="65"/>
      <c r="L97" s="65"/>
      <c r="M97" s="65"/>
      <c r="N97" s="65"/>
      <c r="O97" s="65"/>
    </row>
    <row r="98" spans="2:15" ht="15.75" x14ac:dyDescent="0.25">
      <c r="B98" s="1428"/>
      <c r="C98" s="158" t="s">
        <v>1839</v>
      </c>
      <c r="D98" s="158" t="s">
        <v>1841</v>
      </c>
      <c r="E98" s="153"/>
      <c r="F98" s="74"/>
      <c r="G98" s="154">
        <v>24864.76</v>
      </c>
      <c r="H98" s="144"/>
      <c r="I98" s="65"/>
      <c r="J98" s="65"/>
      <c r="K98" s="65"/>
      <c r="L98" s="65"/>
      <c r="M98" s="65"/>
      <c r="N98" s="65"/>
      <c r="O98" s="65"/>
    </row>
    <row r="99" spans="2:15" ht="15.75" x14ac:dyDescent="0.25">
      <c r="B99" s="1428"/>
      <c r="C99" s="158" t="s">
        <v>1891</v>
      </c>
      <c r="D99" s="158" t="s">
        <v>1892</v>
      </c>
      <c r="E99" s="153">
        <v>3944.47</v>
      </c>
      <c r="F99" s="74"/>
      <c r="G99" s="154">
        <v>3753.47</v>
      </c>
      <c r="H99" s="144">
        <v>77398.759999999995</v>
      </c>
      <c r="I99" s="65"/>
      <c r="J99" s="65"/>
      <c r="K99" s="65"/>
      <c r="L99" s="65"/>
      <c r="M99" s="65"/>
      <c r="N99" s="65"/>
      <c r="O99" s="65"/>
    </row>
    <row r="100" spans="2:15" ht="15.75" x14ac:dyDescent="0.25">
      <c r="B100" s="1428"/>
      <c r="C100" s="158" t="s">
        <v>1894</v>
      </c>
      <c r="D100" s="158" t="s">
        <v>1895</v>
      </c>
      <c r="E100" s="153">
        <v>186.03</v>
      </c>
      <c r="F100" s="74"/>
      <c r="G100" s="154">
        <v>16377.92</v>
      </c>
      <c r="H100" s="144"/>
      <c r="I100" s="65"/>
      <c r="J100" s="65"/>
      <c r="K100" s="65"/>
      <c r="L100" s="65"/>
      <c r="M100" s="65"/>
      <c r="N100" s="65"/>
      <c r="O100" s="65"/>
    </row>
    <row r="101" spans="2:15" ht="15.75" x14ac:dyDescent="0.25">
      <c r="B101" s="1428"/>
      <c r="C101" s="158" t="s">
        <v>1954</v>
      </c>
      <c r="D101" s="158" t="s">
        <v>1955</v>
      </c>
      <c r="E101" s="153">
        <v>18667.97</v>
      </c>
      <c r="F101" s="74"/>
      <c r="G101" s="154">
        <v>136649.82999999999</v>
      </c>
      <c r="H101" s="144"/>
      <c r="I101" s="65"/>
      <c r="J101" s="65"/>
      <c r="K101" s="65"/>
      <c r="L101" s="65"/>
      <c r="M101" s="65"/>
      <c r="N101" s="65"/>
      <c r="O101" s="65"/>
    </row>
    <row r="102" spans="2:15" ht="15.75" x14ac:dyDescent="0.25">
      <c r="B102" s="1428"/>
      <c r="C102" s="158" t="s">
        <v>1971</v>
      </c>
      <c r="D102" s="158" t="s">
        <v>1970</v>
      </c>
      <c r="E102" s="153">
        <v>1855.61</v>
      </c>
      <c r="F102" s="74">
        <v>494.08</v>
      </c>
      <c r="G102" s="154">
        <v>50446.69</v>
      </c>
      <c r="H102" s="144">
        <v>3160.77</v>
      </c>
      <c r="I102" s="65"/>
      <c r="J102" s="65"/>
      <c r="K102" s="65"/>
      <c r="L102" s="65"/>
      <c r="M102" s="65"/>
      <c r="N102" s="65"/>
      <c r="O102" s="65"/>
    </row>
    <row r="103" spans="2:15" ht="15.75" x14ac:dyDescent="0.25">
      <c r="B103" s="1428"/>
      <c r="C103" s="158"/>
      <c r="D103" s="158" t="s">
        <v>1996</v>
      </c>
      <c r="E103" s="153">
        <v>-290608.7</v>
      </c>
      <c r="F103" s="681">
        <v>-6494.08</v>
      </c>
      <c r="G103" s="154">
        <v>-917083.48</v>
      </c>
      <c r="H103" s="144">
        <v>-427787.45</v>
      </c>
      <c r="I103" s="65"/>
      <c r="J103" s="65"/>
      <c r="K103" s="65"/>
      <c r="L103" s="65"/>
      <c r="M103" s="65"/>
      <c r="N103" s="65"/>
      <c r="O103" s="65"/>
    </row>
    <row r="104" spans="2:15" ht="15.75" x14ac:dyDescent="0.25">
      <c r="B104" s="1428"/>
      <c r="C104" s="158" t="s">
        <v>2004</v>
      </c>
      <c r="D104" s="158" t="s">
        <v>2005</v>
      </c>
      <c r="E104" s="153">
        <v>5554.95</v>
      </c>
      <c r="F104" s="74">
        <v>0</v>
      </c>
      <c r="G104" s="154">
        <v>24338.65</v>
      </c>
      <c r="H104" s="144"/>
      <c r="I104" s="680"/>
      <c r="J104" s="680"/>
      <c r="K104" s="680"/>
      <c r="L104" s="680"/>
      <c r="M104" s="680"/>
      <c r="N104" s="680"/>
      <c r="O104" s="680"/>
    </row>
    <row r="105" spans="2:15" ht="15.75" x14ac:dyDescent="0.25">
      <c r="B105" s="1428"/>
      <c r="C105" s="158" t="s">
        <v>2163</v>
      </c>
      <c r="D105" s="158" t="s">
        <v>1996</v>
      </c>
      <c r="E105" s="153">
        <v>-5554.95</v>
      </c>
      <c r="F105" s="74"/>
      <c r="G105" s="154">
        <v>-24338.65</v>
      </c>
      <c r="H105" s="144"/>
      <c r="I105" s="680"/>
      <c r="J105" s="680"/>
      <c r="K105" s="680"/>
      <c r="L105" s="680"/>
      <c r="M105" s="680"/>
      <c r="N105" s="680"/>
      <c r="O105" s="680"/>
    </row>
    <row r="106" spans="2:15" ht="15.75" x14ac:dyDescent="0.25">
      <c r="B106" s="1428"/>
      <c r="C106" s="158" t="s">
        <v>2164</v>
      </c>
      <c r="D106" s="158" t="s">
        <v>2165</v>
      </c>
      <c r="E106" s="153">
        <v>1295.95</v>
      </c>
      <c r="F106" s="74">
        <v>176.93</v>
      </c>
      <c r="G106" s="154">
        <v>18937.62</v>
      </c>
      <c r="H106" s="144"/>
      <c r="I106" s="742"/>
      <c r="J106" s="742"/>
      <c r="K106" s="742"/>
      <c r="L106" s="742"/>
      <c r="M106" s="742"/>
      <c r="N106" s="742"/>
      <c r="O106" s="742"/>
    </row>
    <row r="107" spans="2:15" ht="15.75" x14ac:dyDescent="0.25">
      <c r="B107" s="1428"/>
      <c r="C107" s="158" t="s">
        <v>2320</v>
      </c>
      <c r="D107" s="158" t="s">
        <v>2321</v>
      </c>
      <c r="E107" s="153">
        <v>965.03</v>
      </c>
      <c r="F107" s="74">
        <v>1568.33</v>
      </c>
      <c r="G107" s="154">
        <v>6693.97</v>
      </c>
      <c r="H107" s="144"/>
      <c r="I107" s="742"/>
      <c r="J107" s="742"/>
      <c r="K107" s="742"/>
      <c r="L107" s="742"/>
      <c r="M107" s="742"/>
      <c r="N107" s="742"/>
      <c r="O107" s="742"/>
    </row>
    <row r="108" spans="2:15" ht="15.75" x14ac:dyDescent="0.25">
      <c r="B108" s="1428"/>
      <c r="C108" s="158"/>
      <c r="D108" s="158"/>
      <c r="E108" s="153"/>
      <c r="F108" s="74"/>
      <c r="G108" s="154"/>
      <c r="H108" s="144"/>
      <c r="I108" s="680"/>
      <c r="J108" s="680"/>
      <c r="K108" s="680"/>
      <c r="L108" s="680"/>
      <c r="M108" s="680"/>
      <c r="N108" s="680"/>
      <c r="O108" s="680"/>
    </row>
    <row r="109" spans="2:15" ht="16.5" thickBot="1" x14ac:dyDescent="0.3">
      <c r="B109" s="1428"/>
      <c r="C109" s="158"/>
      <c r="D109" s="158"/>
      <c r="E109" s="153"/>
      <c r="F109" s="74"/>
      <c r="G109" s="154"/>
      <c r="H109" s="144"/>
      <c r="I109" s="65"/>
      <c r="J109" s="65"/>
      <c r="K109" s="65"/>
      <c r="L109" s="65"/>
      <c r="M109" s="65"/>
      <c r="N109" s="65"/>
      <c r="O109" s="65"/>
    </row>
    <row r="110" spans="2:15" ht="19.5" thickBot="1" x14ac:dyDescent="0.3">
      <c r="B110" s="1423" t="s">
        <v>6</v>
      </c>
      <c r="C110" s="1423"/>
      <c r="D110" s="1423"/>
      <c r="E110" s="343">
        <f>SUM(E3:E109)</f>
        <v>2260.9799999999418</v>
      </c>
      <c r="F110" s="343">
        <f>SUM(F3:F109)</f>
        <v>1745.26</v>
      </c>
      <c r="G110" s="343">
        <f>SUM(G3:G109)</f>
        <v>25631.590000000233</v>
      </c>
      <c r="H110" s="344">
        <f>SUM(H3:H109)</f>
        <v>0</v>
      </c>
      <c r="I110" s="1421">
        <f>SUM(E111:H111)</f>
        <v>24538.454526000187</v>
      </c>
      <c r="J110" s="2"/>
      <c r="K110" s="4"/>
      <c r="L110" s="105"/>
      <c r="M110" s="53"/>
      <c r="N110" s="30"/>
      <c r="O110" s="42"/>
    </row>
    <row r="111" spans="2:15" ht="16.5" thickBot="1" x14ac:dyDescent="0.3">
      <c r="B111" s="1424" t="s">
        <v>26</v>
      </c>
      <c r="C111" s="1425"/>
      <c r="D111" s="1426"/>
      <c r="E111" s="38">
        <f>E110*0.2365</f>
        <v>534.72176999998624</v>
      </c>
      <c r="F111" s="38">
        <f>F110</f>
        <v>1745.26</v>
      </c>
      <c r="G111" s="64">
        <f>G110*0.8684</f>
        <v>22258.472756000199</v>
      </c>
      <c r="H111" s="66">
        <f>H110*0.1263</f>
        <v>0</v>
      </c>
      <c r="I111" s="1422"/>
      <c r="J111" s="2"/>
      <c r="K111" s="4"/>
      <c r="L111" s="105"/>
      <c r="M111" s="53"/>
      <c r="N111" s="30"/>
      <c r="O111" s="42"/>
    </row>
  </sheetData>
  <mergeCells count="6">
    <mergeCell ref="B1:I1"/>
    <mergeCell ref="I3:O3"/>
    <mergeCell ref="I110:I111"/>
    <mergeCell ref="B110:D110"/>
    <mergeCell ref="B111:D111"/>
    <mergeCell ref="B3:B109"/>
  </mergeCells>
  <pageMargins left="0.25" right="0.25" top="0.75" bottom="0.75" header="0.3" footer="0.3"/>
  <pageSetup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499984740745262"/>
  </sheetPr>
  <dimension ref="B2:L58"/>
  <sheetViews>
    <sheetView rightToLeft="1" topLeftCell="A26" workbookViewId="0">
      <selection activeCell="K61" sqref="K61"/>
    </sheetView>
  </sheetViews>
  <sheetFormatPr defaultRowHeight="15" x14ac:dyDescent="0.25"/>
  <cols>
    <col min="2" max="2" width="11.5703125" bestFit="1" customWidth="1"/>
    <col min="3" max="4" width="13.28515625" bestFit="1" customWidth="1"/>
    <col min="5" max="5" width="11.5703125" bestFit="1" customWidth="1"/>
  </cols>
  <sheetData>
    <row r="2" spans="2:5" ht="19.5" thickBot="1" x14ac:dyDescent="0.35">
      <c r="B2" s="1431" t="s">
        <v>301</v>
      </c>
      <c r="C2" s="1431"/>
      <c r="D2" s="1431"/>
      <c r="E2" s="1431"/>
    </row>
    <row r="3" spans="2:5" x14ac:dyDescent="0.25">
      <c r="B3" s="1385" t="s">
        <v>149</v>
      </c>
      <c r="C3" s="1432" t="s">
        <v>148</v>
      </c>
      <c r="D3" s="1434" t="s">
        <v>147</v>
      </c>
      <c r="E3" s="1385" t="s">
        <v>159</v>
      </c>
    </row>
    <row r="4" spans="2:5" x14ac:dyDescent="0.25">
      <c r="B4" s="1386"/>
      <c r="C4" s="1433"/>
      <c r="D4" s="1435"/>
      <c r="E4" s="1386"/>
    </row>
    <row r="5" spans="2:5" x14ac:dyDescent="0.25">
      <c r="B5" s="1386"/>
      <c r="C5" s="1433"/>
      <c r="D5" s="1435"/>
      <c r="E5" s="1386"/>
    </row>
    <row r="6" spans="2:5" x14ac:dyDescent="0.25">
      <c r="B6" s="1386"/>
      <c r="C6" s="1433"/>
      <c r="D6" s="1435"/>
      <c r="E6" s="1386"/>
    </row>
    <row r="7" spans="2:5" x14ac:dyDescent="0.25">
      <c r="B7" s="33" t="s">
        <v>150</v>
      </c>
      <c r="C7" s="47"/>
      <c r="D7" s="9">
        <v>200</v>
      </c>
      <c r="E7" s="34">
        <f>D7</f>
        <v>200</v>
      </c>
    </row>
    <row r="8" spans="2:5" x14ac:dyDescent="0.25">
      <c r="B8" s="33" t="s">
        <v>151</v>
      </c>
      <c r="C8" s="47"/>
      <c r="D8" s="9">
        <v>22997.32</v>
      </c>
      <c r="E8" s="34">
        <f t="shared" ref="E8:E13" si="0">SUM(E7-C8+D8)</f>
        <v>23197.32</v>
      </c>
    </row>
    <row r="9" spans="2:5" x14ac:dyDescent="0.25">
      <c r="B9" s="33" t="s">
        <v>152</v>
      </c>
      <c r="C9" s="47">
        <v>9198.92</v>
      </c>
      <c r="D9" s="9"/>
      <c r="E9" s="34">
        <f t="shared" si="0"/>
        <v>13998.4</v>
      </c>
    </row>
    <row r="10" spans="2:5" x14ac:dyDescent="0.25">
      <c r="B10" s="33" t="s">
        <v>153</v>
      </c>
      <c r="C10" s="47"/>
      <c r="D10" s="9">
        <v>52294</v>
      </c>
      <c r="E10" s="34">
        <f t="shared" si="0"/>
        <v>66292.399999999994</v>
      </c>
    </row>
    <row r="11" spans="2:5" x14ac:dyDescent="0.25">
      <c r="B11" s="33" t="s">
        <v>153</v>
      </c>
      <c r="C11" s="47"/>
      <c r="D11" s="9">
        <v>14413.25</v>
      </c>
      <c r="E11" s="34">
        <f t="shared" si="0"/>
        <v>80705.649999999994</v>
      </c>
    </row>
    <row r="12" spans="2:5" x14ac:dyDescent="0.25">
      <c r="B12" s="33" t="s">
        <v>153</v>
      </c>
      <c r="C12" s="47"/>
      <c r="D12" s="9">
        <v>1497</v>
      </c>
      <c r="E12" s="34">
        <f t="shared" si="0"/>
        <v>82202.649999999994</v>
      </c>
    </row>
    <row r="13" spans="2:5" x14ac:dyDescent="0.25">
      <c r="B13" s="33" t="s">
        <v>154</v>
      </c>
      <c r="C13" s="47"/>
      <c r="D13" s="9">
        <v>456</v>
      </c>
      <c r="E13" s="34">
        <f t="shared" si="0"/>
        <v>82658.649999999994</v>
      </c>
    </row>
    <row r="14" spans="2:5" x14ac:dyDescent="0.25">
      <c r="B14" s="33" t="s">
        <v>155</v>
      </c>
      <c r="C14" s="47">
        <v>80000</v>
      </c>
      <c r="D14" s="9"/>
      <c r="E14" s="34">
        <f>SUM(E12-C14+D14)</f>
        <v>2202.6499999999942</v>
      </c>
    </row>
    <row r="15" spans="2:5" x14ac:dyDescent="0.25">
      <c r="B15" s="33" t="s">
        <v>156</v>
      </c>
      <c r="C15" s="47">
        <v>2000</v>
      </c>
      <c r="D15" s="9"/>
      <c r="E15" s="34">
        <f t="shared" ref="E15:E22" si="1">SUM(E14-C15+D15)</f>
        <v>202.64999999999418</v>
      </c>
    </row>
    <row r="16" spans="2:5" x14ac:dyDescent="0.25">
      <c r="B16" s="33" t="s">
        <v>157</v>
      </c>
      <c r="C16" s="47"/>
      <c r="D16" s="9">
        <v>33912.21</v>
      </c>
      <c r="E16" s="34">
        <f t="shared" si="1"/>
        <v>34114.859999999993</v>
      </c>
    </row>
    <row r="17" spans="2:6" x14ac:dyDescent="0.25">
      <c r="B17" s="33" t="s">
        <v>158</v>
      </c>
      <c r="C17" s="47">
        <v>34000</v>
      </c>
      <c r="D17" s="9"/>
      <c r="E17" s="34">
        <f t="shared" si="1"/>
        <v>114.85999999999331</v>
      </c>
    </row>
    <row r="18" spans="2:6" x14ac:dyDescent="0.25">
      <c r="B18" s="33" t="s">
        <v>163</v>
      </c>
      <c r="C18" s="47"/>
      <c r="D18" s="9">
        <v>110465</v>
      </c>
      <c r="E18" s="34">
        <f t="shared" si="1"/>
        <v>110579.85999999999</v>
      </c>
    </row>
    <row r="19" spans="2:6" x14ac:dyDescent="0.25">
      <c r="B19" s="33" t="s">
        <v>164</v>
      </c>
      <c r="C19" s="47">
        <v>6000</v>
      </c>
      <c r="D19" s="9"/>
      <c r="E19" s="34">
        <f t="shared" si="1"/>
        <v>104579.85999999999</v>
      </c>
    </row>
    <row r="20" spans="2:6" x14ac:dyDescent="0.25">
      <c r="B20" s="33" t="s">
        <v>174</v>
      </c>
      <c r="C20" s="47">
        <v>40000</v>
      </c>
      <c r="D20" s="9"/>
      <c r="E20" s="34">
        <f t="shared" si="1"/>
        <v>64579.859999999986</v>
      </c>
    </row>
    <row r="21" spans="2:6" x14ac:dyDescent="0.25">
      <c r="B21" s="33" t="s">
        <v>175</v>
      </c>
      <c r="C21" s="47"/>
      <c r="D21" s="37">
        <v>55810</v>
      </c>
      <c r="E21" s="34">
        <f t="shared" si="1"/>
        <v>120389.85999999999</v>
      </c>
      <c r="F21" s="60" t="s">
        <v>352</v>
      </c>
    </row>
    <row r="22" spans="2:6" x14ac:dyDescent="0.25">
      <c r="B22" s="33" t="s">
        <v>176</v>
      </c>
      <c r="C22" s="47">
        <v>110000</v>
      </c>
      <c r="D22" s="9"/>
      <c r="E22" s="34">
        <f t="shared" si="1"/>
        <v>10389.859999999986</v>
      </c>
    </row>
    <row r="23" spans="2:6" x14ac:dyDescent="0.25">
      <c r="B23" s="33" t="s">
        <v>178</v>
      </c>
      <c r="C23" s="47">
        <v>0.22</v>
      </c>
      <c r="D23" s="9"/>
      <c r="E23" s="34">
        <v>10845.64</v>
      </c>
    </row>
    <row r="24" spans="2:6" x14ac:dyDescent="0.25">
      <c r="B24" s="33" t="s">
        <v>179</v>
      </c>
      <c r="C24" s="47">
        <v>3000</v>
      </c>
      <c r="D24" s="9"/>
      <c r="E24" s="34">
        <f>SUM(E23-C24)</f>
        <v>7845.6399999999994</v>
      </c>
    </row>
    <row r="25" spans="2:6" x14ac:dyDescent="0.25">
      <c r="B25" s="33" t="s">
        <v>180</v>
      </c>
      <c r="C25" s="47">
        <v>0.1</v>
      </c>
      <c r="D25" s="9"/>
      <c r="E25" s="34">
        <f>SUM(E24-C25)</f>
        <v>7845.5399999999991</v>
      </c>
    </row>
    <row r="26" spans="2:6" x14ac:dyDescent="0.25">
      <c r="B26" s="33" t="s">
        <v>181</v>
      </c>
      <c r="C26" s="47"/>
      <c r="D26" s="37">
        <v>27330.3</v>
      </c>
      <c r="E26" s="34">
        <f>SUM(E25+D26)</f>
        <v>35175.839999999997</v>
      </c>
      <c r="F26" s="59" t="s">
        <v>353</v>
      </c>
    </row>
    <row r="27" spans="2:6" x14ac:dyDescent="0.25">
      <c r="B27" s="33" t="s">
        <v>183</v>
      </c>
      <c r="C27" s="47"/>
      <c r="D27" s="9">
        <v>145088</v>
      </c>
      <c r="E27" s="34">
        <f>SUM(E26+D27)</f>
        <v>180263.84</v>
      </c>
    </row>
    <row r="28" spans="2:6" x14ac:dyDescent="0.25">
      <c r="B28" s="33" t="s">
        <v>184</v>
      </c>
      <c r="C28" s="47">
        <v>180000</v>
      </c>
      <c r="D28" s="9"/>
      <c r="E28" s="34">
        <f>SUM(E27-C28)</f>
        <v>263.83999999999651</v>
      </c>
    </row>
    <row r="29" spans="2:6" x14ac:dyDescent="0.25">
      <c r="B29" s="33" t="s">
        <v>200</v>
      </c>
      <c r="C29" s="47"/>
      <c r="D29" s="37">
        <v>36880</v>
      </c>
      <c r="E29" s="34">
        <f>SUM(E28+D29)</f>
        <v>37143.839999999997</v>
      </c>
      <c r="F29" s="59" t="s">
        <v>354</v>
      </c>
    </row>
    <row r="30" spans="2:6" x14ac:dyDescent="0.25">
      <c r="B30" s="33" t="s">
        <v>214</v>
      </c>
      <c r="C30" s="47">
        <v>35000</v>
      </c>
      <c r="D30" s="9"/>
      <c r="E30" s="34">
        <f>SUM(E29-C30)</f>
        <v>2143.8399999999965</v>
      </c>
    </row>
    <row r="31" spans="2:6" x14ac:dyDescent="0.25">
      <c r="B31" s="33" t="s">
        <v>213</v>
      </c>
      <c r="C31" s="47"/>
      <c r="D31" s="9">
        <v>223331</v>
      </c>
      <c r="E31" s="34">
        <f>SUM(E30+D31)</f>
        <v>225474.84</v>
      </c>
    </row>
    <row r="32" spans="2:6" x14ac:dyDescent="0.25">
      <c r="B32" s="33" t="s">
        <v>215</v>
      </c>
      <c r="C32" s="47">
        <v>134000</v>
      </c>
      <c r="D32" s="9"/>
      <c r="E32" s="44">
        <f>SUM(E31-C32)</f>
        <v>91474.84</v>
      </c>
    </row>
    <row r="33" spans="2:6" x14ac:dyDescent="0.25">
      <c r="B33" s="58" t="s">
        <v>221</v>
      </c>
      <c r="C33" s="48">
        <v>40000</v>
      </c>
      <c r="D33" s="40"/>
      <c r="E33" s="34">
        <f>SUM(E32-C33)</f>
        <v>51474.84</v>
      </c>
    </row>
    <row r="34" spans="2:6" x14ac:dyDescent="0.25">
      <c r="B34" s="58" t="s">
        <v>232</v>
      </c>
      <c r="C34" s="48">
        <v>20000</v>
      </c>
      <c r="D34" s="40"/>
      <c r="E34" s="34">
        <f>SUM(E33-C34)</f>
        <v>31474.839999999997</v>
      </c>
    </row>
    <row r="35" spans="2:6" x14ac:dyDescent="0.25">
      <c r="B35" s="58" t="s">
        <v>231</v>
      </c>
      <c r="C35" s="49"/>
      <c r="D35" s="115">
        <v>255904.36</v>
      </c>
      <c r="E35" s="46">
        <f>SUM(E34+D35)</f>
        <v>287379.19999999995</v>
      </c>
      <c r="F35" s="60" t="s">
        <v>355</v>
      </c>
    </row>
    <row r="36" spans="2:6" x14ac:dyDescent="0.25">
      <c r="B36" s="33" t="s">
        <v>238</v>
      </c>
      <c r="C36" s="50"/>
      <c r="D36" s="39">
        <v>171857</v>
      </c>
      <c r="E36" s="43">
        <f>SUM(E35+D36)</f>
        <v>459236.19999999995</v>
      </c>
    </row>
    <row r="37" spans="2:6" x14ac:dyDescent="0.25">
      <c r="B37" s="58" t="s">
        <v>239</v>
      </c>
      <c r="C37" s="49">
        <v>459000</v>
      </c>
      <c r="D37" s="45"/>
      <c r="E37" s="46">
        <f>SUM(E36-C37)</f>
        <v>236.19999999995343</v>
      </c>
    </row>
    <row r="38" spans="2:6" x14ac:dyDescent="0.25">
      <c r="B38" s="58" t="s">
        <v>248</v>
      </c>
      <c r="C38" s="49"/>
      <c r="D38" s="116">
        <v>76006.559999999998</v>
      </c>
      <c r="E38" s="46">
        <f>SUM(E37+D38)</f>
        <v>76242.759999999951</v>
      </c>
      <c r="F38" s="85" t="s">
        <v>356</v>
      </c>
    </row>
    <row r="39" spans="2:6" x14ac:dyDescent="0.25">
      <c r="B39" s="58" t="s">
        <v>276</v>
      </c>
      <c r="C39" s="49">
        <v>25000</v>
      </c>
      <c r="D39" s="45"/>
      <c r="E39" s="46">
        <f>SUM(E38-C39)</f>
        <v>51242.759999999951</v>
      </c>
    </row>
    <row r="40" spans="2:6" x14ac:dyDescent="0.25">
      <c r="B40" s="58" t="s">
        <v>285</v>
      </c>
      <c r="C40" s="49"/>
      <c r="D40" s="116">
        <v>49607</v>
      </c>
      <c r="E40" s="46">
        <f>SUM(E39+D40)</f>
        <v>100849.75999999995</v>
      </c>
      <c r="F40" s="59" t="s">
        <v>359</v>
      </c>
    </row>
    <row r="41" spans="2:6" x14ac:dyDescent="0.25">
      <c r="B41" s="33" t="s">
        <v>295</v>
      </c>
      <c r="C41" s="50">
        <v>100000</v>
      </c>
      <c r="D41" s="39"/>
      <c r="E41" s="43">
        <f>SUM(E40-C41)</f>
        <v>849.75999999995111</v>
      </c>
    </row>
    <row r="42" spans="2:6" x14ac:dyDescent="0.25">
      <c r="B42" s="33" t="s">
        <v>315</v>
      </c>
      <c r="C42" s="50"/>
      <c r="D42" s="37">
        <v>192510.29</v>
      </c>
      <c r="E42" s="43">
        <f>SUM(E41+D42)</f>
        <v>193360.04999999996</v>
      </c>
      <c r="F42" s="85" t="s">
        <v>358</v>
      </c>
    </row>
    <row r="43" spans="2:6" x14ac:dyDescent="0.25">
      <c r="B43" s="33" t="s">
        <v>323</v>
      </c>
      <c r="C43" s="50">
        <v>192500</v>
      </c>
      <c r="D43" s="39"/>
      <c r="E43" s="43">
        <f>SUM(E42-C43)</f>
        <v>860.04999999995925</v>
      </c>
    </row>
    <row r="44" spans="2:6" x14ac:dyDescent="0.25">
      <c r="B44" s="33" t="s">
        <v>350</v>
      </c>
      <c r="C44" s="50"/>
      <c r="D44" s="37">
        <v>9685.18</v>
      </c>
      <c r="E44" s="43">
        <f>SUM(E43+D44)</f>
        <v>10545.22999999996</v>
      </c>
      <c r="F44" s="85" t="s">
        <v>357</v>
      </c>
    </row>
    <row r="45" spans="2:6" x14ac:dyDescent="0.25">
      <c r="B45" s="33" t="s">
        <v>410</v>
      </c>
      <c r="C45" s="50"/>
      <c r="D45" s="37">
        <v>9922</v>
      </c>
      <c r="E45" s="43">
        <f>SUM(E44+D45)</f>
        <v>20467.22999999996</v>
      </c>
      <c r="F45" s="85" t="s">
        <v>411</v>
      </c>
    </row>
    <row r="46" spans="2:6" x14ac:dyDescent="0.25">
      <c r="B46" s="33" t="s">
        <v>484</v>
      </c>
      <c r="C46" s="50"/>
      <c r="D46" s="37">
        <v>2906.88</v>
      </c>
      <c r="E46" s="43">
        <f>SUM(E45+D46)</f>
        <v>23374.109999999961</v>
      </c>
      <c r="F46" s="80" t="s">
        <v>485</v>
      </c>
    </row>
    <row r="47" spans="2:6" x14ac:dyDescent="0.25">
      <c r="B47" s="33" t="s">
        <v>511</v>
      </c>
      <c r="C47" s="50">
        <v>23000</v>
      </c>
      <c r="D47" s="39"/>
      <c r="E47" s="43">
        <f>SUM(E46-C47+D47)</f>
        <v>374.10999999996056</v>
      </c>
      <c r="F47" s="80"/>
    </row>
    <row r="48" spans="2:6" x14ac:dyDescent="0.25">
      <c r="B48" s="33" t="s">
        <v>578</v>
      </c>
      <c r="C48" s="50"/>
      <c r="D48" s="37">
        <v>31214</v>
      </c>
      <c r="E48" s="43">
        <f>SUM(E47-C48+D48)</f>
        <v>31588.109999999961</v>
      </c>
      <c r="F48" s="80" t="s">
        <v>579</v>
      </c>
    </row>
    <row r="49" spans="2:12" x14ac:dyDescent="0.25">
      <c r="B49" s="33" t="s">
        <v>619</v>
      </c>
      <c r="C49" s="50">
        <v>30000</v>
      </c>
      <c r="D49" s="39"/>
      <c r="E49" s="43">
        <f t="shared" ref="E49:E55" si="2">SUM(E48+D49-C49)</f>
        <v>1588.1099999999606</v>
      </c>
      <c r="F49" s="80"/>
    </row>
    <row r="50" spans="2:12" x14ac:dyDescent="0.25">
      <c r="B50" s="33" t="s">
        <v>626</v>
      </c>
      <c r="C50" s="50"/>
      <c r="D50" s="39">
        <v>81555.509999999995</v>
      </c>
      <c r="E50" s="43">
        <f t="shared" si="2"/>
        <v>83143.619999999952</v>
      </c>
      <c r="F50" s="80" t="s">
        <v>627</v>
      </c>
    </row>
    <row r="51" spans="2:12" x14ac:dyDescent="0.25">
      <c r="B51" s="33" t="s">
        <v>665</v>
      </c>
      <c r="C51" s="50">
        <v>80000</v>
      </c>
      <c r="D51" s="39"/>
      <c r="E51" s="43">
        <f t="shared" si="2"/>
        <v>3143.6199999999517</v>
      </c>
      <c r="F51" s="80"/>
    </row>
    <row r="52" spans="2:12" x14ac:dyDescent="0.25">
      <c r="B52" s="33" t="s">
        <v>822</v>
      </c>
      <c r="C52" s="50"/>
      <c r="D52" s="39">
        <v>361086.49</v>
      </c>
      <c r="E52" s="43">
        <f t="shared" si="2"/>
        <v>364230.10999999993</v>
      </c>
      <c r="F52" s="1429" t="s">
        <v>627</v>
      </c>
      <c r="G52" s="1430"/>
    </row>
    <row r="53" spans="2:12" x14ac:dyDescent="0.25">
      <c r="B53" s="33" t="s">
        <v>994</v>
      </c>
      <c r="C53" s="50"/>
      <c r="D53" s="39">
        <v>370303.34</v>
      </c>
      <c r="E53" s="43">
        <f t="shared" si="2"/>
        <v>734533.45</v>
      </c>
      <c r="F53" s="1429" t="s">
        <v>627</v>
      </c>
      <c r="G53" s="1430"/>
    </row>
    <row r="54" spans="2:12" x14ac:dyDescent="0.25">
      <c r="B54" s="33" t="s">
        <v>1297</v>
      </c>
      <c r="C54" s="50">
        <v>12000</v>
      </c>
      <c r="D54" s="39"/>
      <c r="E54" s="43">
        <f t="shared" si="2"/>
        <v>722533.45</v>
      </c>
      <c r="F54" s="1429" t="s">
        <v>1296</v>
      </c>
      <c r="G54" s="1430"/>
      <c r="H54" s="1430"/>
      <c r="I54" s="1430"/>
      <c r="J54" s="1430"/>
      <c r="K54" s="1430"/>
      <c r="L54" s="1430"/>
    </row>
    <row r="55" spans="2:12" x14ac:dyDescent="0.25">
      <c r="B55" s="33" t="s">
        <v>1946</v>
      </c>
      <c r="C55" s="50">
        <v>12000</v>
      </c>
      <c r="D55" s="39"/>
      <c r="E55" s="43">
        <f t="shared" si="2"/>
        <v>710533.45</v>
      </c>
      <c r="F55" s="1429" t="s">
        <v>1947</v>
      </c>
      <c r="G55" s="1430"/>
      <c r="H55" s="1430"/>
      <c r="I55" s="1430"/>
      <c r="J55" s="1430"/>
      <c r="K55" s="1430"/>
      <c r="L55" s="649"/>
    </row>
    <row r="56" spans="2:12" x14ac:dyDescent="0.25">
      <c r="B56" s="33"/>
      <c r="C56" s="50"/>
      <c r="D56" s="39"/>
      <c r="E56" s="43"/>
      <c r="F56" s="649"/>
      <c r="G56" s="649"/>
      <c r="H56" s="649"/>
      <c r="I56" s="649"/>
      <c r="J56" s="649"/>
      <c r="K56" s="649"/>
      <c r="L56" s="649"/>
    </row>
    <row r="57" spans="2:12" ht="15.75" thickBot="1" x14ac:dyDescent="0.3">
      <c r="B57" s="54" t="s">
        <v>160</v>
      </c>
      <c r="C57" s="55">
        <f>SUM(C7:C56)</f>
        <v>1626699.24</v>
      </c>
      <c r="D57" s="56">
        <f>SUM(D7:D56)</f>
        <v>2337232.69</v>
      </c>
    </row>
    <row r="58" spans="2:12" x14ac:dyDescent="0.25">
      <c r="C58" s="26"/>
      <c r="D58" s="2"/>
    </row>
  </sheetData>
  <mergeCells count="9">
    <mergeCell ref="F55:K55"/>
    <mergeCell ref="F54:L54"/>
    <mergeCell ref="F53:G53"/>
    <mergeCell ref="F52:G52"/>
    <mergeCell ref="B2:E2"/>
    <mergeCell ref="B3:B6"/>
    <mergeCell ref="C3:C6"/>
    <mergeCell ref="D3:D6"/>
    <mergeCell ref="E3:E6"/>
  </mergeCells>
  <pageMargins left="0.7" right="0.7" top="0.75" bottom="0.75" header="0.3" footer="0.3"/>
  <pageSetup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2:J71"/>
  <sheetViews>
    <sheetView rightToLeft="1" topLeftCell="A23" workbookViewId="0">
      <selection activeCell="P36" sqref="P36"/>
    </sheetView>
  </sheetViews>
  <sheetFormatPr defaultRowHeight="15" x14ac:dyDescent="0.25"/>
  <cols>
    <col min="1" max="1" width="14.140625" customWidth="1"/>
    <col min="2" max="2" width="14.28515625" bestFit="1" customWidth="1"/>
    <col min="3" max="3" width="17.5703125" customWidth="1"/>
    <col min="4" max="4" width="14.28515625" bestFit="1" customWidth="1"/>
    <col min="5" max="5" width="21.7109375" bestFit="1" customWidth="1"/>
    <col min="6" max="6" width="12.85546875" bestFit="1" customWidth="1"/>
    <col min="7" max="7" width="26.140625" bestFit="1" customWidth="1"/>
    <col min="8" max="8" width="21.140625" bestFit="1" customWidth="1"/>
    <col min="9" max="9" width="21.140625" style="112" bestFit="1" customWidth="1"/>
    <col min="10" max="10" width="21.140625" bestFit="1" customWidth="1"/>
    <col min="11" max="11" width="10.7109375" bestFit="1" customWidth="1"/>
  </cols>
  <sheetData>
    <row r="2" spans="1:10" ht="21" x14ac:dyDescent="0.35">
      <c r="A2" s="1438" t="s">
        <v>551</v>
      </c>
      <c r="B2" s="1438"/>
      <c r="C2" s="1438"/>
      <c r="D2" s="1438"/>
      <c r="E2" s="41"/>
      <c r="F2" s="1439" t="s">
        <v>555</v>
      </c>
      <c r="G2" s="1439"/>
      <c r="H2" s="1439"/>
      <c r="I2" s="1439"/>
      <c r="J2" s="1439"/>
    </row>
    <row r="3" spans="1:10" ht="15.75" x14ac:dyDescent="0.25">
      <c r="A3" s="75" t="s">
        <v>149</v>
      </c>
      <c r="B3" s="76" t="s">
        <v>512</v>
      </c>
      <c r="C3" s="86" t="s">
        <v>513</v>
      </c>
      <c r="D3" s="87" t="s">
        <v>159</v>
      </c>
      <c r="F3" s="89" t="s">
        <v>516</v>
      </c>
      <c r="G3" s="89" t="s">
        <v>517</v>
      </c>
      <c r="H3" s="90" t="s">
        <v>147</v>
      </c>
      <c r="I3" s="91" t="s">
        <v>148</v>
      </c>
      <c r="J3" s="92" t="s">
        <v>159</v>
      </c>
    </row>
    <row r="4" spans="1:10" x14ac:dyDescent="0.25">
      <c r="A4" s="33" t="s">
        <v>514</v>
      </c>
      <c r="B4" s="9">
        <v>1765670.69</v>
      </c>
      <c r="C4" s="47"/>
      <c r="D4" s="88">
        <f>SUM(B4-C4)</f>
        <v>1765670.69</v>
      </c>
      <c r="F4" s="33" t="s">
        <v>518</v>
      </c>
      <c r="G4" s="73" t="s">
        <v>519</v>
      </c>
      <c r="H4" s="102">
        <v>40000000</v>
      </c>
      <c r="I4" s="93"/>
      <c r="J4" s="94">
        <f>SUM(H4)</f>
        <v>40000000</v>
      </c>
    </row>
    <row r="5" spans="1:10" x14ac:dyDescent="0.25">
      <c r="A5" s="33" t="s">
        <v>515</v>
      </c>
      <c r="B5" s="9"/>
      <c r="C5" s="47">
        <v>1765670.69</v>
      </c>
      <c r="D5" s="88">
        <f>SUM(D4+B5-C5)</f>
        <v>0</v>
      </c>
      <c r="E5" t="s">
        <v>547</v>
      </c>
      <c r="F5" s="33" t="s">
        <v>520</v>
      </c>
      <c r="G5" s="33" t="s">
        <v>521</v>
      </c>
      <c r="H5" s="9">
        <v>50000000</v>
      </c>
      <c r="I5" s="93"/>
      <c r="J5" s="94">
        <f>SUM(J4+H5-I5)</f>
        <v>90000000</v>
      </c>
    </row>
    <row r="6" spans="1:10" x14ac:dyDescent="0.25">
      <c r="A6" s="33" t="s">
        <v>476</v>
      </c>
      <c r="B6" s="9">
        <v>6800000</v>
      </c>
      <c r="C6" s="47"/>
      <c r="D6" s="88">
        <f t="shared" ref="D6:D18" si="0">SUM(D5+B6-C6)</f>
        <v>6800000</v>
      </c>
      <c r="F6" s="33" t="s">
        <v>514</v>
      </c>
      <c r="G6" s="33" t="s">
        <v>522</v>
      </c>
      <c r="H6" s="9">
        <v>1765670.69</v>
      </c>
      <c r="I6" s="93"/>
      <c r="J6" s="94">
        <f t="shared" ref="J6:J16" si="1">SUM(J5+H6-I6)</f>
        <v>91765670.689999998</v>
      </c>
    </row>
    <row r="7" spans="1:10" x14ac:dyDescent="0.25">
      <c r="A7" s="33" t="s">
        <v>548</v>
      </c>
      <c r="B7" s="9">
        <v>3400000</v>
      </c>
      <c r="C7" s="47"/>
      <c r="D7" s="88">
        <f t="shared" si="0"/>
        <v>10200000</v>
      </c>
      <c r="E7" s="101"/>
      <c r="F7" s="33" t="s">
        <v>515</v>
      </c>
      <c r="G7" s="97" t="s">
        <v>523</v>
      </c>
      <c r="H7" s="9"/>
      <c r="I7" s="93">
        <v>1765670.69</v>
      </c>
      <c r="J7" s="94">
        <f t="shared" si="1"/>
        <v>90000000</v>
      </c>
    </row>
    <row r="8" spans="1:10" x14ac:dyDescent="0.25">
      <c r="A8" s="33" t="s">
        <v>664</v>
      </c>
      <c r="B8" s="9">
        <v>3700000</v>
      </c>
      <c r="C8" s="33"/>
      <c r="D8" s="88">
        <f t="shared" si="0"/>
        <v>13900000</v>
      </c>
      <c r="E8" s="1440"/>
      <c r="F8" s="33" t="s">
        <v>524</v>
      </c>
      <c r="G8" s="33" t="s">
        <v>525</v>
      </c>
      <c r="H8" s="9"/>
      <c r="I8" s="93">
        <v>50000000</v>
      </c>
      <c r="J8" s="94">
        <f t="shared" si="1"/>
        <v>40000000</v>
      </c>
    </row>
    <row r="9" spans="1:10" x14ac:dyDescent="0.25">
      <c r="A9" s="33" t="s">
        <v>694</v>
      </c>
      <c r="B9" s="9">
        <v>1300778.23</v>
      </c>
      <c r="C9" s="33"/>
      <c r="D9" s="88">
        <f t="shared" si="0"/>
        <v>15200778.23</v>
      </c>
      <c r="E9" s="1440"/>
      <c r="F9" s="33" t="s">
        <v>526</v>
      </c>
      <c r="G9" s="33" t="s">
        <v>527</v>
      </c>
      <c r="H9" s="9">
        <v>50000000</v>
      </c>
      <c r="I9" s="93"/>
      <c r="J9" s="94">
        <f t="shared" si="1"/>
        <v>90000000</v>
      </c>
    </row>
    <row r="10" spans="1:10" x14ac:dyDescent="0.25">
      <c r="A10" s="33" t="s">
        <v>816</v>
      </c>
      <c r="B10" s="39">
        <v>1010000</v>
      </c>
      <c r="C10" s="47"/>
      <c r="D10" s="88">
        <f t="shared" si="0"/>
        <v>16210778.23</v>
      </c>
      <c r="F10" s="33" t="s">
        <v>526</v>
      </c>
      <c r="G10" s="33" t="s">
        <v>528</v>
      </c>
      <c r="H10" s="9"/>
      <c r="I10" s="93">
        <v>50000000</v>
      </c>
      <c r="J10" s="94">
        <f t="shared" si="1"/>
        <v>40000000</v>
      </c>
    </row>
    <row r="11" spans="1:10" x14ac:dyDescent="0.25">
      <c r="A11" s="33" t="s">
        <v>952</v>
      </c>
      <c r="B11" s="39">
        <v>1060000</v>
      </c>
      <c r="C11" s="47"/>
      <c r="D11" s="88">
        <f t="shared" si="0"/>
        <v>17270778.23</v>
      </c>
      <c r="F11" s="33" t="s">
        <v>529</v>
      </c>
      <c r="G11" s="33" t="s">
        <v>530</v>
      </c>
      <c r="H11" s="9">
        <v>43500000</v>
      </c>
      <c r="I11" s="93"/>
      <c r="J11" s="94">
        <f t="shared" si="1"/>
        <v>83500000</v>
      </c>
    </row>
    <row r="12" spans="1:10" ht="18" customHeight="1" x14ac:dyDescent="0.25">
      <c r="A12" s="33" t="s">
        <v>1228</v>
      </c>
      <c r="B12" s="39">
        <v>2074873.5</v>
      </c>
      <c r="C12" s="33"/>
      <c r="D12" s="88">
        <f t="shared" si="0"/>
        <v>19345651.73</v>
      </c>
      <c r="E12" s="42"/>
      <c r="F12" s="33" t="s">
        <v>529</v>
      </c>
      <c r="G12" s="33" t="s">
        <v>525</v>
      </c>
      <c r="H12" s="9"/>
      <c r="I12" s="93">
        <v>43500000</v>
      </c>
      <c r="J12" s="94">
        <f t="shared" si="1"/>
        <v>40000000</v>
      </c>
    </row>
    <row r="13" spans="1:10" x14ac:dyDescent="0.25">
      <c r="A13" s="33" t="s">
        <v>1624</v>
      </c>
      <c r="B13" s="39">
        <v>5196912.46</v>
      </c>
      <c r="C13" s="50"/>
      <c r="D13" s="88">
        <f t="shared" si="0"/>
        <v>24542564.190000001</v>
      </c>
      <c r="E13" s="42"/>
      <c r="F13" s="33" t="s">
        <v>531</v>
      </c>
      <c r="G13" s="33" t="s">
        <v>532</v>
      </c>
      <c r="H13" s="9">
        <v>61500000</v>
      </c>
      <c r="I13" s="93"/>
      <c r="J13" s="94">
        <f t="shared" si="1"/>
        <v>101500000</v>
      </c>
    </row>
    <row r="14" spans="1:10" x14ac:dyDescent="0.25">
      <c r="A14" s="33" t="s">
        <v>1872</v>
      </c>
      <c r="B14" s="39">
        <v>150000</v>
      </c>
      <c r="C14" s="50"/>
      <c r="D14" s="88">
        <f t="shared" si="0"/>
        <v>24692564.190000001</v>
      </c>
      <c r="E14" s="42" t="s">
        <v>1873</v>
      </c>
      <c r="F14" s="33" t="s">
        <v>531</v>
      </c>
      <c r="G14" s="33" t="s">
        <v>533</v>
      </c>
      <c r="H14" s="9"/>
      <c r="I14" s="93">
        <v>61500000</v>
      </c>
      <c r="J14" s="94">
        <f t="shared" si="1"/>
        <v>40000000</v>
      </c>
    </row>
    <row r="15" spans="1:10" x14ac:dyDescent="0.25">
      <c r="A15" s="33" t="s">
        <v>1876</v>
      </c>
      <c r="B15" s="39">
        <v>3580000</v>
      </c>
      <c r="C15" s="50"/>
      <c r="D15" s="88">
        <f t="shared" si="0"/>
        <v>28272564.190000001</v>
      </c>
      <c r="E15" s="42"/>
      <c r="F15" s="33" t="s">
        <v>534</v>
      </c>
      <c r="G15" s="73" t="s">
        <v>535</v>
      </c>
      <c r="H15" s="102">
        <v>10000000</v>
      </c>
      <c r="I15" s="93"/>
      <c r="J15" s="94">
        <f t="shared" si="1"/>
        <v>50000000</v>
      </c>
    </row>
    <row r="16" spans="1:10" x14ac:dyDescent="0.25">
      <c r="A16" s="33" t="s">
        <v>1966</v>
      </c>
      <c r="B16" s="9">
        <v>3105000</v>
      </c>
      <c r="C16" s="33"/>
      <c r="D16" s="88">
        <f t="shared" si="0"/>
        <v>31377564.190000001</v>
      </c>
      <c r="F16" s="33" t="s">
        <v>476</v>
      </c>
      <c r="G16" s="33" t="s">
        <v>536</v>
      </c>
      <c r="H16" s="9">
        <v>6800000</v>
      </c>
      <c r="I16" s="93"/>
      <c r="J16" s="94">
        <f t="shared" si="1"/>
        <v>56800000</v>
      </c>
    </row>
    <row r="17" spans="1:10" x14ac:dyDescent="0.25">
      <c r="A17" s="33" t="s">
        <v>1984</v>
      </c>
      <c r="B17" s="39">
        <v>290608.7</v>
      </c>
      <c r="C17" s="50"/>
      <c r="D17" s="88">
        <f t="shared" si="0"/>
        <v>31668172.890000001</v>
      </c>
      <c r="E17" s="42"/>
      <c r="F17" s="33" t="s">
        <v>548</v>
      </c>
      <c r="G17" s="33" t="s">
        <v>549</v>
      </c>
      <c r="H17" s="9">
        <v>3400000</v>
      </c>
      <c r="I17" s="93"/>
      <c r="J17" s="94">
        <f>SUM(J16+H17-I17)</f>
        <v>60200000</v>
      </c>
    </row>
    <row r="18" spans="1:10" x14ac:dyDescent="0.25">
      <c r="A18" s="33" t="s">
        <v>2146</v>
      </c>
      <c r="B18" s="39">
        <v>2900648.25</v>
      </c>
      <c r="C18" s="50"/>
      <c r="D18" s="88">
        <f t="shared" si="0"/>
        <v>34568821.140000001</v>
      </c>
      <c r="E18" s="106"/>
      <c r="F18" s="117" t="s">
        <v>603</v>
      </c>
      <c r="G18" s="1441" t="s">
        <v>606</v>
      </c>
      <c r="H18" s="121">
        <v>10000000</v>
      </c>
      <c r="I18" s="111"/>
      <c r="J18" s="94">
        <f t="shared" ref="J18:J50" si="2">SUM(J17+H18-I18)</f>
        <v>70200000</v>
      </c>
    </row>
    <row r="19" spans="1:10" x14ac:dyDescent="0.25">
      <c r="A19" s="33"/>
      <c r="B19" s="39"/>
      <c r="C19" s="50"/>
      <c r="D19" s="88"/>
      <c r="E19" s="57"/>
      <c r="F19" s="118" t="s">
        <v>603</v>
      </c>
      <c r="G19" s="1442"/>
      <c r="H19" s="99"/>
      <c r="I19" s="111">
        <v>10000000</v>
      </c>
      <c r="J19" s="94">
        <f t="shared" si="2"/>
        <v>60200000</v>
      </c>
    </row>
    <row r="20" spans="1:10" x14ac:dyDescent="0.25">
      <c r="A20" s="33"/>
      <c r="B20" s="9"/>
      <c r="C20" s="33"/>
      <c r="D20" s="33"/>
      <c r="F20" s="74" t="s">
        <v>604</v>
      </c>
      <c r="G20" s="1443" t="s">
        <v>605</v>
      </c>
      <c r="H20" s="98">
        <v>5000000</v>
      </c>
      <c r="I20" s="111"/>
      <c r="J20" s="94">
        <f t="shared" si="2"/>
        <v>65200000</v>
      </c>
    </row>
    <row r="21" spans="1:10" x14ac:dyDescent="0.25">
      <c r="A21" s="33"/>
      <c r="B21" s="9"/>
      <c r="C21" s="33"/>
      <c r="D21" s="33"/>
      <c r="F21" s="124" t="s">
        <v>604</v>
      </c>
      <c r="G21" s="1444"/>
      <c r="H21" s="124"/>
      <c r="I21" s="125">
        <v>5000000</v>
      </c>
      <c r="J21" s="94">
        <f t="shared" si="2"/>
        <v>60200000</v>
      </c>
    </row>
    <row r="22" spans="1:10" x14ac:dyDescent="0.25">
      <c r="A22" s="33"/>
      <c r="B22" s="9"/>
      <c r="C22" s="33"/>
      <c r="D22" s="33"/>
      <c r="F22" s="74" t="s">
        <v>667</v>
      </c>
      <c r="G22" s="33" t="s">
        <v>600</v>
      </c>
      <c r="H22" s="98">
        <v>3700000</v>
      </c>
      <c r="I22" s="111"/>
      <c r="J22" s="94">
        <f t="shared" si="2"/>
        <v>63900000</v>
      </c>
    </row>
    <row r="23" spans="1:10" x14ac:dyDescent="0.25">
      <c r="A23" s="33"/>
      <c r="B23" s="9"/>
      <c r="C23" s="33"/>
      <c r="D23" s="33"/>
      <c r="F23" s="74" t="s">
        <v>687</v>
      </c>
      <c r="G23" s="1443" t="s">
        <v>688</v>
      </c>
      <c r="H23" s="98">
        <v>30881600</v>
      </c>
      <c r="I23" s="111"/>
      <c r="J23" s="94">
        <f t="shared" si="2"/>
        <v>94781600</v>
      </c>
    </row>
    <row r="24" spans="1:10" x14ac:dyDescent="0.25">
      <c r="A24" s="33"/>
      <c r="B24" s="9"/>
      <c r="C24" s="33"/>
      <c r="D24" s="33"/>
      <c r="F24" s="74" t="s">
        <v>687</v>
      </c>
      <c r="G24" s="1445"/>
      <c r="H24" s="98">
        <v>49118400</v>
      </c>
      <c r="I24" s="111"/>
      <c r="J24" s="94">
        <f t="shared" si="2"/>
        <v>143900000</v>
      </c>
    </row>
    <row r="25" spans="1:10" x14ac:dyDescent="0.25">
      <c r="A25" s="33"/>
      <c r="B25" s="9"/>
      <c r="C25" s="33"/>
      <c r="D25" s="33"/>
      <c r="F25" s="74" t="s">
        <v>687</v>
      </c>
      <c r="G25" s="33" t="s">
        <v>689</v>
      </c>
      <c r="H25" s="98"/>
      <c r="I25" s="111">
        <v>80000000</v>
      </c>
      <c r="J25" s="94">
        <f t="shared" si="2"/>
        <v>63900000</v>
      </c>
    </row>
    <row r="26" spans="1:10" x14ac:dyDescent="0.25">
      <c r="A26" s="33"/>
      <c r="B26" s="9"/>
      <c r="C26" s="33"/>
      <c r="D26" s="33"/>
      <c r="F26" s="74" t="s">
        <v>694</v>
      </c>
      <c r="G26" s="33" t="s">
        <v>601</v>
      </c>
      <c r="H26" s="98">
        <v>1300778.23</v>
      </c>
      <c r="I26" s="111"/>
      <c r="J26" s="94">
        <f t="shared" si="2"/>
        <v>65200778.229999997</v>
      </c>
    </row>
    <row r="27" spans="1:10" x14ac:dyDescent="0.25">
      <c r="A27" s="33"/>
      <c r="B27" s="9"/>
      <c r="C27" s="33"/>
      <c r="D27" s="33"/>
      <c r="F27" s="74" t="s">
        <v>816</v>
      </c>
      <c r="G27" s="33" t="s">
        <v>601</v>
      </c>
      <c r="H27" s="98">
        <v>1010000</v>
      </c>
      <c r="I27" s="111"/>
      <c r="J27" s="94">
        <f t="shared" si="2"/>
        <v>66210778.229999997</v>
      </c>
    </row>
    <row r="28" spans="1:10" x14ac:dyDescent="0.25">
      <c r="A28" s="33"/>
      <c r="B28" s="9"/>
      <c r="C28" s="33"/>
      <c r="D28" s="33"/>
      <c r="F28" s="74" t="s">
        <v>869</v>
      </c>
      <c r="G28" s="73" t="s">
        <v>875</v>
      </c>
      <c r="H28" s="120">
        <v>5000000</v>
      </c>
      <c r="I28" s="111"/>
      <c r="J28" s="94">
        <f t="shared" si="2"/>
        <v>71210778.229999989</v>
      </c>
    </row>
    <row r="29" spans="1:10" x14ac:dyDescent="0.25">
      <c r="A29" s="33"/>
      <c r="B29" s="9"/>
      <c r="C29" s="33"/>
      <c r="D29" s="33"/>
      <c r="F29" s="74" t="s">
        <v>873</v>
      </c>
      <c r="G29" s="73" t="s">
        <v>874</v>
      </c>
      <c r="H29" s="120">
        <v>7976000</v>
      </c>
      <c r="I29" s="111"/>
      <c r="J29" s="94">
        <f t="shared" si="2"/>
        <v>79186778.229999989</v>
      </c>
    </row>
    <row r="30" spans="1:10" x14ac:dyDescent="0.25">
      <c r="A30" s="33"/>
      <c r="B30" s="9"/>
      <c r="C30" s="33"/>
      <c r="D30" s="33"/>
      <c r="F30" s="74" t="s">
        <v>910</v>
      </c>
      <c r="G30" s="73" t="s">
        <v>875</v>
      </c>
      <c r="H30" s="120">
        <v>2812024</v>
      </c>
      <c r="I30" s="111"/>
      <c r="J30" s="94">
        <f t="shared" si="2"/>
        <v>81998802.229999989</v>
      </c>
    </row>
    <row r="31" spans="1:10" x14ac:dyDescent="0.25">
      <c r="A31" s="33"/>
      <c r="B31" s="9"/>
      <c r="C31" s="33"/>
      <c r="D31" s="33"/>
      <c r="F31" s="74" t="s">
        <v>910</v>
      </c>
      <c r="G31" s="73" t="s">
        <v>875</v>
      </c>
      <c r="H31" s="120">
        <v>2187976</v>
      </c>
      <c r="I31" s="111"/>
      <c r="J31" s="94">
        <f t="shared" si="2"/>
        <v>84186778.229999989</v>
      </c>
    </row>
    <row r="32" spans="1:10" x14ac:dyDescent="0.25">
      <c r="A32" s="33"/>
      <c r="B32" s="9"/>
      <c r="C32" s="33"/>
      <c r="D32" s="33"/>
      <c r="F32" s="74" t="s">
        <v>952</v>
      </c>
      <c r="G32" s="33" t="s">
        <v>953</v>
      </c>
      <c r="H32" s="260">
        <v>1060000</v>
      </c>
      <c r="I32" s="111"/>
      <c r="J32" s="94">
        <f t="shared" si="2"/>
        <v>85246778.229999989</v>
      </c>
    </row>
    <row r="33" spans="1:10" x14ac:dyDescent="0.25">
      <c r="A33" s="33"/>
      <c r="B33" s="9"/>
      <c r="C33" s="33"/>
      <c r="D33" s="33"/>
      <c r="F33" s="74" t="s">
        <v>1228</v>
      </c>
      <c r="G33" s="33" t="s">
        <v>1229</v>
      </c>
      <c r="H33" s="98">
        <v>2074873.5</v>
      </c>
      <c r="I33" s="111"/>
      <c r="J33" s="94">
        <f t="shared" si="2"/>
        <v>87321651.729999989</v>
      </c>
    </row>
    <row r="34" spans="1:10" x14ac:dyDescent="0.25">
      <c r="A34" s="33"/>
      <c r="B34" s="9"/>
      <c r="C34" s="33"/>
      <c r="D34" s="33"/>
      <c r="F34" s="74" t="s">
        <v>1285</v>
      </c>
      <c r="G34" s="73" t="s">
        <v>1286</v>
      </c>
      <c r="H34" s="120">
        <v>10000000</v>
      </c>
      <c r="I34" s="111"/>
      <c r="J34" s="94">
        <f t="shared" si="2"/>
        <v>97321651.729999989</v>
      </c>
    </row>
    <row r="35" spans="1:10" x14ac:dyDescent="0.25">
      <c r="A35" s="33"/>
      <c r="B35" s="9"/>
      <c r="C35" s="33"/>
      <c r="D35" s="33"/>
      <c r="F35" s="74" t="s">
        <v>1625</v>
      </c>
      <c r="G35" s="33" t="s">
        <v>1626</v>
      </c>
      <c r="H35" s="98">
        <v>5196912.46</v>
      </c>
      <c r="I35" s="111"/>
      <c r="J35" s="94">
        <f t="shared" si="2"/>
        <v>102518564.18999998</v>
      </c>
    </row>
    <row r="36" spans="1:10" x14ac:dyDescent="0.25">
      <c r="A36" s="33"/>
      <c r="B36" s="9"/>
      <c r="C36" s="33"/>
      <c r="D36" s="33"/>
      <c r="F36" s="74" t="s">
        <v>1712</v>
      </c>
      <c r="G36" s="73" t="s">
        <v>1710</v>
      </c>
      <c r="H36" s="120">
        <v>21000000</v>
      </c>
      <c r="I36" s="111"/>
      <c r="J36" s="94">
        <f t="shared" si="2"/>
        <v>123518564.18999998</v>
      </c>
    </row>
    <row r="37" spans="1:10" x14ac:dyDescent="0.25">
      <c r="A37" s="33"/>
      <c r="B37" s="9"/>
      <c r="C37" s="33"/>
      <c r="D37" s="33"/>
      <c r="F37" s="74" t="s">
        <v>1711</v>
      </c>
      <c r="G37" s="73" t="s">
        <v>874</v>
      </c>
      <c r="H37" s="120">
        <v>5520000</v>
      </c>
      <c r="I37" s="111"/>
      <c r="J37" s="94">
        <f t="shared" si="2"/>
        <v>129038564.18999998</v>
      </c>
    </row>
    <row r="38" spans="1:10" x14ac:dyDescent="0.25">
      <c r="A38" s="33"/>
      <c r="B38" s="9"/>
      <c r="C38" s="33"/>
      <c r="D38" s="33"/>
      <c r="F38" s="74" t="s">
        <v>1784</v>
      </c>
      <c r="G38" s="73" t="s">
        <v>1785</v>
      </c>
      <c r="H38" s="120">
        <v>10500000</v>
      </c>
      <c r="I38" s="111"/>
      <c r="J38" s="94">
        <f t="shared" si="2"/>
        <v>139538564.19</v>
      </c>
    </row>
    <row r="39" spans="1:10" x14ac:dyDescent="0.25">
      <c r="A39" s="33"/>
      <c r="B39" s="9"/>
      <c r="C39" s="33"/>
      <c r="D39" s="33"/>
      <c r="F39" s="74" t="s">
        <v>1825</v>
      </c>
      <c r="G39" s="73" t="s">
        <v>1828</v>
      </c>
      <c r="H39" s="120">
        <v>23000000</v>
      </c>
      <c r="I39" s="111"/>
      <c r="J39" s="94">
        <f t="shared" si="2"/>
        <v>162538564.19</v>
      </c>
    </row>
    <row r="40" spans="1:10" x14ac:dyDescent="0.25">
      <c r="A40" s="33"/>
      <c r="B40" s="9"/>
      <c r="C40" s="33"/>
      <c r="D40" s="33"/>
      <c r="F40" s="74" t="s">
        <v>1870</v>
      </c>
      <c r="G40" s="33" t="s">
        <v>1873</v>
      </c>
      <c r="H40" s="260">
        <v>150000</v>
      </c>
      <c r="I40" s="111"/>
      <c r="J40" s="94">
        <f t="shared" si="2"/>
        <v>162688564.19</v>
      </c>
    </row>
    <row r="41" spans="1:10" x14ac:dyDescent="0.25">
      <c r="A41" s="33"/>
      <c r="B41" s="9"/>
      <c r="C41" s="33"/>
      <c r="D41" s="33"/>
      <c r="F41" s="74" t="s">
        <v>1877</v>
      </c>
      <c r="G41" s="33" t="s">
        <v>601</v>
      </c>
      <c r="H41" s="98">
        <v>3580000</v>
      </c>
      <c r="I41" s="111"/>
      <c r="J41" s="94">
        <f t="shared" si="2"/>
        <v>166268564.19</v>
      </c>
    </row>
    <row r="42" spans="1:10" x14ac:dyDescent="0.25">
      <c r="A42" s="33"/>
      <c r="B42" s="9"/>
      <c r="C42" s="33"/>
      <c r="D42" s="33"/>
      <c r="F42" s="634" t="s">
        <v>1114</v>
      </c>
      <c r="G42" s="669" t="s">
        <v>1925</v>
      </c>
      <c r="H42" s="670">
        <v>10000000</v>
      </c>
      <c r="I42" s="667"/>
      <c r="J42" s="94">
        <f t="shared" si="2"/>
        <v>176268564.19</v>
      </c>
    </row>
    <row r="43" spans="1:10" x14ac:dyDescent="0.25">
      <c r="A43" s="33"/>
      <c r="B43" s="9"/>
      <c r="C43" s="33"/>
      <c r="D43" s="33"/>
      <c r="F43" s="668" t="s">
        <v>1928</v>
      </c>
      <c r="G43" s="73" t="s">
        <v>1929</v>
      </c>
      <c r="H43" s="120">
        <v>12480000</v>
      </c>
      <c r="I43" s="111"/>
      <c r="J43" s="94">
        <f t="shared" si="2"/>
        <v>188748564.19</v>
      </c>
    </row>
    <row r="44" spans="1:10" x14ac:dyDescent="0.25">
      <c r="A44" s="33"/>
      <c r="B44" s="9"/>
      <c r="C44" s="33"/>
      <c r="D44" s="33"/>
      <c r="F44" s="74" t="s">
        <v>1954</v>
      </c>
      <c r="G44" s="73" t="s">
        <v>1929</v>
      </c>
      <c r="H44" s="120">
        <v>1550520</v>
      </c>
      <c r="I44" s="111"/>
      <c r="J44" s="94">
        <f t="shared" si="2"/>
        <v>190299084.19</v>
      </c>
    </row>
    <row r="45" spans="1:10" x14ac:dyDescent="0.25">
      <c r="A45" s="33"/>
      <c r="B45" s="9"/>
      <c r="C45" s="33"/>
      <c r="D45" s="33"/>
      <c r="F45" s="74" t="s">
        <v>1967</v>
      </c>
      <c r="G45" s="33" t="s">
        <v>601</v>
      </c>
      <c r="H45" s="98">
        <v>3105000</v>
      </c>
      <c r="I45" s="111"/>
      <c r="J45" s="94">
        <f t="shared" si="2"/>
        <v>193404084.19</v>
      </c>
    </row>
    <row r="46" spans="1:10" x14ac:dyDescent="0.25">
      <c r="A46" s="663"/>
      <c r="B46" s="9"/>
      <c r="C46" s="663"/>
      <c r="D46" s="663"/>
      <c r="F46" s="74" t="s">
        <v>1212</v>
      </c>
      <c r="G46" s="73" t="s">
        <v>1983</v>
      </c>
      <c r="H46" s="120">
        <v>5600000</v>
      </c>
      <c r="I46" s="111"/>
      <c r="J46" s="94">
        <f t="shared" si="2"/>
        <v>199004084.19</v>
      </c>
    </row>
    <row r="47" spans="1:10" x14ac:dyDescent="0.25">
      <c r="A47" s="663"/>
      <c r="B47" s="9"/>
      <c r="C47" s="663"/>
      <c r="D47" s="663"/>
      <c r="F47" s="74" t="s">
        <v>1985</v>
      </c>
      <c r="G47" s="663" t="s">
        <v>1986</v>
      </c>
      <c r="H47" s="98">
        <v>290608.7</v>
      </c>
      <c r="I47" s="111"/>
      <c r="J47" s="94">
        <f t="shared" si="2"/>
        <v>199294692.88999999</v>
      </c>
    </row>
    <row r="48" spans="1:10" x14ac:dyDescent="0.25">
      <c r="A48" s="663"/>
      <c r="B48" s="9"/>
      <c r="C48" s="663"/>
      <c r="D48" s="663"/>
      <c r="F48" s="634" t="s">
        <v>1218</v>
      </c>
      <c r="G48" s="669" t="s">
        <v>1987</v>
      </c>
      <c r="H48" s="670"/>
      <c r="I48" s="671">
        <v>10000000</v>
      </c>
      <c r="J48" s="94">
        <f t="shared" si="2"/>
        <v>189294692.88999999</v>
      </c>
    </row>
    <row r="49" spans="1:10" x14ac:dyDescent="0.25">
      <c r="A49" s="663"/>
      <c r="B49" s="9"/>
      <c r="C49" s="663"/>
      <c r="D49" s="663"/>
      <c r="F49" s="74" t="s">
        <v>2146</v>
      </c>
      <c r="G49" s="663" t="s">
        <v>2147</v>
      </c>
      <c r="H49" s="98">
        <v>2900648.25</v>
      </c>
      <c r="I49" s="111"/>
      <c r="J49" s="94">
        <f t="shared" si="2"/>
        <v>192195341.13999999</v>
      </c>
    </row>
    <row r="50" spans="1:10" x14ac:dyDescent="0.25">
      <c r="A50" s="33"/>
      <c r="B50" s="9"/>
      <c r="C50" s="33"/>
      <c r="D50" s="33"/>
      <c r="F50" s="965" t="s">
        <v>2292</v>
      </c>
      <c r="G50" s="950" t="s">
        <v>2293</v>
      </c>
      <c r="H50" s="681"/>
      <c r="I50" s="966">
        <v>10000000</v>
      </c>
      <c r="J50" s="94">
        <f t="shared" si="2"/>
        <v>182195341.13999999</v>
      </c>
    </row>
    <row r="51" spans="1:10" x14ac:dyDescent="0.25">
      <c r="A51" s="33"/>
      <c r="B51" s="9"/>
      <c r="C51" s="33"/>
      <c r="D51" s="33"/>
      <c r="F51" s="74"/>
      <c r="G51" s="33"/>
      <c r="H51" s="98"/>
      <c r="I51" s="111"/>
      <c r="J51" s="94"/>
    </row>
    <row r="52" spans="1:10" x14ac:dyDescent="0.25">
      <c r="A52" s="33"/>
      <c r="B52" s="9"/>
      <c r="C52" s="33"/>
      <c r="D52" s="33"/>
      <c r="F52" s="74"/>
      <c r="G52" s="33"/>
      <c r="H52" s="74"/>
      <c r="I52" s="111"/>
      <c r="J52" s="94"/>
    </row>
    <row r="53" spans="1:10" x14ac:dyDescent="0.25">
      <c r="A53" s="33"/>
      <c r="B53" s="9"/>
      <c r="C53" s="33"/>
      <c r="D53" s="33"/>
      <c r="F53" s="74"/>
      <c r="G53" s="33"/>
      <c r="H53" s="74"/>
      <c r="I53" s="111"/>
      <c r="J53" s="94"/>
    </row>
    <row r="54" spans="1:10" x14ac:dyDescent="0.25">
      <c r="A54" s="33"/>
      <c r="B54" s="9"/>
      <c r="C54" s="33"/>
      <c r="D54" s="33"/>
      <c r="F54" s="74"/>
      <c r="G54" s="33"/>
      <c r="H54" s="74"/>
      <c r="I54" s="111"/>
      <c r="J54" s="94"/>
    </row>
    <row r="55" spans="1:10" ht="19.5" thickBot="1" x14ac:dyDescent="0.35">
      <c r="A55" s="130" t="s">
        <v>6</v>
      </c>
      <c r="B55" s="37">
        <f>SUM(B4:B54)</f>
        <v>36334491.829999998</v>
      </c>
      <c r="C55" s="131">
        <f>SUM(C4:C54)</f>
        <v>1765670.69</v>
      </c>
      <c r="D55" s="132">
        <f>SUM(B55-C55)</f>
        <v>34568821.140000001</v>
      </c>
      <c r="E55" s="106">
        <f>D55*0.2527</f>
        <v>8735541.1020780001</v>
      </c>
      <c r="F55" s="1436" t="s">
        <v>6</v>
      </c>
      <c r="G55" s="1437"/>
      <c r="H55" s="149">
        <f>SUM(H4:H54)</f>
        <v>503961011.82999998</v>
      </c>
      <c r="I55" s="150">
        <f>SUM(I4:I54)</f>
        <v>321765670.69</v>
      </c>
      <c r="J55" s="151">
        <f>SUM(H55-I55)</f>
        <v>182195341.13999999</v>
      </c>
    </row>
    <row r="56" spans="1:10" x14ac:dyDescent="0.25">
      <c r="H56" s="10"/>
    </row>
    <row r="69" spans="1:5" x14ac:dyDescent="0.25">
      <c r="A69" s="4"/>
      <c r="B69" s="4"/>
      <c r="C69" s="15"/>
      <c r="D69" s="95"/>
      <c r="E69" s="96"/>
    </row>
    <row r="70" spans="1:5" x14ac:dyDescent="0.25">
      <c r="A70" s="4"/>
      <c r="B70" s="4"/>
      <c r="C70" s="15"/>
      <c r="D70" s="95"/>
      <c r="E70" s="96"/>
    </row>
    <row r="71" spans="1:5" x14ac:dyDescent="0.25">
      <c r="A71" s="4"/>
      <c r="B71" s="4"/>
      <c r="C71" s="15"/>
      <c r="D71" s="95"/>
      <c r="E71" s="96"/>
    </row>
  </sheetData>
  <mergeCells count="7">
    <mergeCell ref="F55:G55"/>
    <mergeCell ref="A2:D2"/>
    <mergeCell ref="F2:J2"/>
    <mergeCell ref="E8:E9"/>
    <mergeCell ref="G18:G19"/>
    <mergeCell ref="G20:G21"/>
    <mergeCell ref="G23:G24"/>
  </mergeCells>
  <pageMargins left="0.25" right="0.25" top="0.75" bottom="0.75" header="0.3" footer="0.3"/>
  <pageSetup scale="6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2:T50"/>
  <sheetViews>
    <sheetView rightToLeft="1" topLeftCell="A10" workbookViewId="0">
      <selection activeCell="K40" sqref="K40"/>
    </sheetView>
  </sheetViews>
  <sheetFormatPr defaultRowHeight="15" x14ac:dyDescent="0.25"/>
  <cols>
    <col min="1" max="1" width="10.7109375" bestFit="1" customWidth="1"/>
    <col min="2" max="2" width="14.28515625" bestFit="1" customWidth="1"/>
    <col min="3" max="3" width="11.5703125" style="51" bestFit="1" customWidth="1"/>
    <col min="4" max="4" width="14.28515625" style="63" bestFit="1" customWidth="1"/>
    <col min="5" max="5" width="20.42578125" bestFit="1" customWidth="1"/>
    <col min="8" max="8" width="10.7109375" bestFit="1" customWidth="1"/>
    <col min="9" max="9" width="27.140625" bestFit="1" customWidth="1"/>
    <col min="10" max="10" width="15.28515625" bestFit="1" customWidth="1"/>
    <col min="11" max="11" width="14.28515625" style="114" bestFit="1" customWidth="1"/>
    <col min="12" max="12" width="15.28515625" bestFit="1" customWidth="1"/>
    <col min="16" max="16" width="13.28515625" style="2" bestFit="1" customWidth="1"/>
    <col min="17" max="17" width="11.5703125" style="2" bestFit="1" customWidth="1"/>
    <col min="18" max="18" width="10.5703125" style="2" bestFit="1" customWidth="1"/>
    <col min="19" max="19" width="11.5703125" style="2" bestFit="1" customWidth="1"/>
    <col min="20" max="20" width="10.5703125" style="2" bestFit="1" customWidth="1"/>
  </cols>
  <sheetData>
    <row r="2" spans="1:12" ht="21" x14ac:dyDescent="0.35">
      <c r="A2" s="1438" t="s">
        <v>552</v>
      </c>
      <c r="B2" s="1438"/>
      <c r="C2" s="1438"/>
      <c r="D2" s="1438"/>
      <c r="H2" s="1439" t="s">
        <v>594</v>
      </c>
      <c r="I2" s="1439"/>
      <c r="J2" s="1439"/>
      <c r="K2" s="1439"/>
      <c r="L2" s="1439"/>
    </row>
    <row r="3" spans="1:12" ht="15.75" x14ac:dyDescent="0.25">
      <c r="A3" s="75" t="s">
        <v>149</v>
      </c>
      <c r="B3" s="76" t="s">
        <v>512</v>
      </c>
      <c r="C3" s="86" t="s">
        <v>513</v>
      </c>
      <c r="D3" s="87" t="s">
        <v>159</v>
      </c>
      <c r="H3" s="89" t="s">
        <v>516</v>
      </c>
      <c r="I3" s="89" t="s">
        <v>517</v>
      </c>
      <c r="J3" s="90" t="s">
        <v>147</v>
      </c>
      <c r="K3" s="91" t="s">
        <v>148</v>
      </c>
      <c r="L3" s="92" t="s">
        <v>159</v>
      </c>
    </row>
    <row r="4" spans="1:12" x14ac:dyDescent="0.25">
      <c r="A4" s="33" t="s">
        <v>476</v>
      </c>
      <c r="B4" s="9">
        <v>700000</v>
      </c>
      <c r="C4" s="47"/>
      <c r="D4" s="88">
        <f>B4</f>
        <v>700000</v>
      </c>
      <c r="H4" s="33" t="s">
        <v>476</v>
      </c>
      <c r="I4" s="9" t="s">
        <v>600</v>
      </c>
      <c r="J4" s="9">
        <v>700000</v>
      </c>
      <c r="K4" s="93"/>
      <c r="L4" s="94">
        <f>J4</f>
        <v>700000</v>
      </c>
    </row>
    <row r="5" spans="1:12" x14ac:dyDescent="0.25">
      <c r="A5" s="33" t="s">
        <v>545</v>
      </c>
      <c r="B5" s="9"/>
      <c r="C5" s="47">
        <v>82000</v>
      </c>
      <c r="D5" s="88">
        <f>SUM(D4+B5-C5)</f>
        <v>618000</v>
      </c>
      <c r="E5" t="s">
        <v>546</v>
      </c>
      <c r="H5" s="33" t="s">
        <v>545</v>
      </c>
      <c r="I5" s="9" t="s">
        <v>546</v>
      </c>
      <c r="J5" s="9"/>
      <c r="K5" s="93">
        <v>82000</v>
      </c>
      <c r="L5" s="94">
        <f t="shared" ref="L5:L38" si="0">SUM(L4+J5-K5)</f>
        <v>618000</v>
      </c>
    </row>
    <row r="6" spans="1:12" x14ac:dyDescent="0.25">
      <c r="A6" s="33" t="s">
        <v>544</v>
      </c>
      <c r="B6" s="98">
        <v>2050000</v>
      </c>
      <c r="C6" s="99"/>
      <c r="D6" s="88">
        <f t="shared" ref="D6:D20" si="1">SUM(D5+B6-C6)</f>
        <v>2668000</v>
      </c>
      <c r="E6" s="10"/>
      <c r="H6" s="33" t="s">
        <v>544</v>
      </c>
      <c r="I6" s="9" t="s">
        <v>601</v>
      </c>
      <c r="J6" s="98">
        <v>2050000</v>
      </c>
      <c r="K6" s="111"/>
      <c r="L6" s="94">
        <f t="shared" si="0"/>
        <v>2668000</v>
      </c>
    </row>
    <row r="7" spans="1:12" x14ac:dyDescent="0.25">
      <c r="A7" s="33" t="s">
        <v>556</v>
      </c>
      <c r="B7" s="98"/>
      <c r="C7" s="99">
        <v>10000</v>
      </c>
      <c r="D7" s="88">
        <f t="shared" si="1"/>
        <v>2658000</v>
      </c>
      <c r="E7" s="103" t="s">
        <v>557</v>
      </c>
      <c r="H7" s="33" t="s">
        <v>556</v>
      </c>
      <c r="I7" s="9" t="s">
        <v>557</v>
      </c>
      <c r="J7" s="98"/>
      <c r="K7" s="111">
        <v>10000</v>
      </c>
      <c r="L7" s="94">
        <f t="shared" si="0"/>
        <v>2658000</v>
      </c>
    </row>
    <row r="8" spans="1:12" x14ac:dyDescent="0.25">
      <c r="A8" s="33" t="s">
        <v>566</v>
      </c>
      <c r="B8" s="9"/>
      <c r="C8" s="47">
        <v>200000</v>
      </c>
      <c r="D8" s="88">
        <f t="shared" si="1"/>
        <v>2458000</v>
      </c>
      <c r="E8" s="104" t="s">
        <v>567</v>
      </c>
      <c r="H8" s="33" t="s">
        <v>566</v>
      </c>
      <c r="I8" s="9" t="s">
        <v>602</v>
      </c>
      <c r="J8" s="9"/>
      <c r="K8" s="93">
        <v>200000</v>
      </c>
      <c r="L8" s="94">
        <f t="shared" si="0"/>
        <v>2458000</v>
      </c>
    </row>
    <row r="9" spans="1:12" x14ac:dyDescent="0.25">
      <c r="A9" s="33" t="s">
        <v>654</v>
      </c>
      <c r="B9" s="33"/>
      <c r="C9" s="47">
        <v>54458.82</v>
      </c>
      <c r="D9" s="88">
        <f t="shared" si="1"/>
        <v>2403541.1800000002</v>
      </c>
      <c r="E9" s="141" t="s">
        <v>567</v>
      </c>
      <c r="F9" s="141"/>
      <c r="H9" s="33" t="s">
        <v>595</v>
      </c>
      <c r="I9" s="73" t="s">
        <v>596</v>
      </c>
      <c r="J9" s="102">
        <v>3000000</v>
      </c>
      <c r="K9" s="119"/>
      <c r="L9" s="94">
        <f t="shared" si="0"/>
        <v>5458000</v>
      </c>
    </row>
    <row r="10" spans="1:12" x14ac:dyDescent="0.25">
      <c r="A10" s="33" t="s">
        <v>664</v>
      </c>
      <c r="B10" s="9">
        <v>2200000</v>
      </c>
      <c r="C10" s="100"/>
      <c r="D10" s="88">
        <f t="shared" si="1"/>
        <v>4603541.18</v>
      </c>
      <c r="H10" s="33" t="s">
        <v>654</v>
      </c>
      <c r="I10" s="33" t="s">
        <v>602</v>
      </c>
      <c r="J10" s="39"/>
      <c r="K10" s="119">
        <v>54458.82</v>
      </c>
      <c r="L10" s="94">
        <f t="shared" si="0"/>
        <v>5403541.1799999997</v>
      </c>
    </row>
    <row r="11" spans="1:12" x14ac:dyDescent="0.25">
      <c r="A11" s="33" t="s">
        <v>694</v>
      </c>
      <c r="B11" s="9">
        <v>1570000</v>
      </c>
      <c r="C11" s="100"/>
      <c r="D11" s="88">
        <f t="shared" si="1"/>
        <v>6173541.1799999997</v>
      </c>
      <c r="H11" s="33" t="s">
        <v>433</v>
      </c>
      <c r="I11" s="33" t="s">
        <v>601</v>
      </c>
      <c r="J11" s="39">
        <v>2200000</v>
      </c>
      <c r="K11" s="119"/>
      <c r="L11" s="94">
        <f t="shared" si="0"/>
        <v>7603541.1799999997</v>
      </c>
    </row>
    <row r="12" spans="1:12" x14ac:dyDescent="0.25">
      <c r="A12" s="33" t="s">
        <v>816</v>
      </c>
      <c r="B12" s="9">
        <v>1730000</v>
      </c>
      <c r="C12" s="100"/>
      <c r="D12" s="88">
        <f t="shared" si="1"/>
        <v>7903541.1799999997</v>
      </c>
      <c r="H12" s="33" t="s">
        <v>694</v>
      </c>
      <c r="I12" s="33" t="s">
        <v>601</v>
      </c>
      <c r="J12" s="39">
        <v>1570000</v>
      </c>
      <c r="K12" s="119"/>
      <c r="L12" s="94">
        <f t="shared" si="0"/>
        <v>9173541.1799999997</v>
      </c>
    </row>
    <row r="13" spans="1:12" x14ac:dyDescent="0.25">
      <c r="A13" s="33" t="s">
        <v>954</v>
      </c>
      <c r="B13" s="39">
        <v>1550000.01</v>
      </c>
      <c r="C13" s="100"/>
      <c r="D13" s="88">
        <f t="shared" si="1"/>
        <v>9453541.1899999995</v>
      </c>
      <c r="H13" s="33" t="s">
        <v>727</v>
      </c>
      <c r="I13" s="73" t="s">
        <v>728</v>
      </c>
      <c r="J13" s="39">
        <v>5000000</v>
      </c>
      <c r="K13" s="119"/>
      <c r="L13" s="94">
        <f t="shared" si="0"/>
        <v>14173541.18</v>
      </c>
    </row>
    <row r="14" spans="1:12" x14ac:dyDescent="0.25">
      <c r="A14" s="33" t="s">
        <v>1230</v>
      </c>
      <c r="B14" s="9">
        <v>1050000</v>
      </c>
      <c r="C14" s="100"/>
      <c r="D14" s="88">
        <f t="shared" si="1"/>
        <v>10503541.189999999</v>
      </c>
      <c r="H14" s="33" t="s">
        <v>461</v>
      </c>
      <c r="I14" s="73" t="s">
        <v>728</v>
      </c>
      <c r="J14" s="39">
        <v>5000000</v>
      </c>
      <c r="K14" s="119"/>
      <c r="L14" s="94">
        <f t="shared" si="0"/>
        <v>19173541.18</v>
      </c>
    </row>
    <row r="15" spans="1:12" x14ac:dyDescent="0.25">
      <c r="A15" s="33" t="s">
        <v>1624</v>
      </c>
      <c r="B15" s="9">
        <v>2339450.0299999998</v>
      </c>
      <c r="C15" s="100"/>
      <c r="D15" s="88">
        <f t="shared" si="1"/>
        <v>12842991.219999999</v>
      </c>
      <c r="H15" s="33" t="s">
        <v>816</v>
      </c>
      <c r="I15" s="33" t="s">
        <v>601</v>
      </c>
      <c r="J15" s="39">
        <v>1730000</v>
      </c>
      <c r="K15" s="119"/>
      <c r="L15" s="94">
        <f t="shared" si="0"/>
        <v>20903541.18</v>
      </c>
    </row>
    <row r="16" spans="1:12" x14ac:dyDescent="0.25">
      <c r="A16" s="33" t="s">
        <v>1876</v>
      </c>
      <c r="B16" s="9">
        <v>2450550.66</v>
      </c>
      <c r="C16" s="100"/>
      <c r="D16" s="88">
        <f t="shared" si="1"/>
        <v>15293541.879999999</v>
      </c>
      <c r="H16" s="33" t="s">
        <v>895</v>
      </c>
      <c r="I16" s="73" t="s">
        <v>896</v>
      </c>
      <c r="J16" s="39">
        <v>5400000</v>
      </c>
      <c r="K16" s="119"/>
      <c r="L16" s="94">
        <f t="shared" si="0"/>
        <v>26303541.18</v>
      </c>
    </row>
    <row r="17" spans="1:12" x14ac:dyDescent="0.25">
      <c r="A17" s="33" t="s">
        <v>1966</v>
      </c>
      <c r="B17" s="9">
        <v>1460000</v>
      </c>
      <c r="C17" s="100"/>
      <c r="D17" s="88">
        <f t="shared" si="1"/>
        <v>16753541.879999999</v>
      </c>
      <c r="H17" s="33" t="s">
        <v>506</v>
      </c>
      <c r="I17" s="73" t="s">
        <v>903</v>
      </c>
      <c r="J17" s="39">
        <v>7000000</v>
      </c>
      <c r="K17" s="119"/>
      <c r="L17" s="94">
        <f t="shared" si="0"/>
        <v>33303541.18</v>
      </c>
    </row>
    <row r="18" spans="1:12" x14ac:dyDescent="0.25">
      <c r="A18" s="33" t="s">
        <v>1984</v>
      </c>
      <c r="B18" s="9">
        <v>917083.48</v>
      </c>
      <c r="C18" s="100"/>
      <c r="D18" s="88">
        <f t="shared" si="1"/>
        <v>17670625.359999999</v>
      </c>
      <c r="H18" s="33" t="s">
        <v>954</v>
      </c>
      <c r="I18" s="33" t="s">
        <v>955</v>
      </c>
      <c r="J18" s="39">
        <v>1550000.01</v>
      </c>
      <c r="K18" s="119"/>
      <c r="L18" s="94">
        <f t="shared" si="0"/>
        <v>34853541.189999998</v>
      </c>
    </row>
    <row r="19" spans="1:12" x14ac:dyDescent="0.25">
      <c r="A19" s="33" t="s">
        <v>2146</v>
      </c>
      <c r="B19" s="9">
        <v>1726533.26</v>
      </c>
      <c r="C19" s="100"/>
      <c r="D19" s="88">
        <f t="shared" si="1"/>
        <v>19397158.620000001</v>
      </c>
      <c r="H19" s="33" t="s">
        <v>967</v>
      </c>
      <c r="I19" s="73" t="s">
        <v>968</v>
      </c>
      <c r="J19" s="39">
        <v>4500000</v>
      </c>
      <c r="K19" s="119"/>
      <c r="L19" s="94">
        <f t="shared" si="0"/>
        <v>39353541.189999998</v>
      </c>
    </row>
    <row r="20" spans="1:12" x14ac:dyDescent="0.25">
      <c r="A20" s="33"/>
      <c r="B20" s="9"/>
      <c r="C20" s="100"/>
      <c r="D20" s="88">
        <f t="shared" si="1"/>
        <v>19397158.620000001</v>
      </c>
      <c r="H20" s="33" t="s">
        <v>967</v>
      </c>
      <c r="I20" s="73" t="s">
        <v>969</v>
      </c>
      <c r="J20" s="39">
        <v>3000000</v>
      </c>
      <c r="K20" s="119"/>
      <c r="L20" s="94">
        <f t="shared" si="0"/>
        <v>42353541.189999998</v>
      </c>
    </row>
    <row r="21" spans="1:12" x14ac:dyDescent="0.25">
      <c r="A21" s="33"/>
      <c r="B21" s="33"/>
      <c r="C21" s="100"/>
      <c r="D21" s="109"/>
      <c r="H21" s="33" t="s">
        <v>970</v>
      </c>
      <c r="I21" s="73" t="s">
        <v>971</v>
      </c>
      <c r="J21" s="102"/>
      <c r="K21" s="331">
        <v>3000000</v>
      </c>
      <c r="L21" s="94">
        <f t="shared" si="0"/>
        <v>39353541.189999998</v>
      </c>
    </row>
    <row r="22" spans="1:12" x14ac:dyDescent="0.25">
      <c r="A22" s="33"/>
      <c r="B22" s="33"/>
      <c r="C22" s="100"/>
      <c r="D22" s="109"/>
      <c r="H22" s="33" t="s">
        <v>1206</v>
      </c>
      <c r="I22" s="73" t="s">
        <v>1207</v>
      </c>
      <c r="J22" s="39">
        <v>2000000</v>
      </c>
      <c r="K22" s="119"/>
      <c r="L22" s="94">
        <f t="shared" si="0"/>
        <v>41353541.189999998</v>
      </c>
    </row>
    <row r="23" spans="1:12" x14ac:dyDescent="0.25">
      <c r="A23" s="33"/>
      <c r="B23" s="33"/>
      <c r="C23" s="100"/>
      <c r="D23" s="109"/>
      <c r="H23" s="33" t="s">
        <v>1230</v>
      </c>
      <c r="I23" s="33" t="s">
        <v>1231</v>
      </c>
      <c r="J23" s="39">
        <v>1050000</v>
      </c>
      <c r="K23" s="119"/>
      <c r="L23" s="94">
        <f>SUM(L22+J23-K23)</f>
        <v>42403541.189999998</v>
      </c>
    </row>
    <row r="24" spans="1:12" x14ac:dyDescent="0.25">
      <c r="A24" s="33"/>
      <c r="B24" s="33"/>
      <c r="C24" s="100"/>
      <c r="D24" s="109"/>
      <c r="H24" s="33" t="s">
        <v>1624</v>
      </c>
      <c r="I24" s="33" t="s">
        <v>1627</v>
      </c>
      <c r="J24" s="39">
        <v>2339450.0299999998</v>
      </c>
      <c r="K24" s="119"/>
      <c r="L24" s="94">
        <f t="shared" si="0"/>
        <v>44742991.219999999</v>
      </c>
    </row>
    <row r="25" spans="1:12" x14ac:dyDescent="0.25">
      <c r="A25" s="33"/>
      <c r="B25" s="33"/>
      <c r="C25" s="100"/>
      <c r="D25" s="109"/>
      <c r="H25" s="33" t="s">
        <v>1656</v>
      </c>
      <c r="I25" s="73" t="s">
        <v>1657</v>
      </c>
      <c r="J25" s="39">
        <v>10000000</v>
      </c>
      <c r="K25" s="119"/>
      <c r="L25" s="94">
        <f t="shared" si="0"/>
        <v>54742991.219999999</v>
      </c>
    </row>
    <row r="26" spans="1:12" x14ac:dyDescent="0.25">
      <c r="A26" s="33"/>
      <c r="B26" s="33"/>
      <c r="C26" s="100"/>
      <c r="D26" s="109"/>
      <c r="H26" s="33" t="s">
        <v>1876</v>
      </c>
      <c r="I26" s="33" t="s">
        <v>601</v>
      </c>
      <c r="J26" s="39">
        <v>2450550.66</v>
      </c>
      <c r="K26" s="119"/>
      <c r="L26" s="94">
        <f t="shared" si="0"/>
        <v>57193541.879999995</v>
      </c>
    </row>
    <row r="27" spans="1:12" x14ac:dyDescent="0.25">
      <c r="A27" s="33"/>
      <c r="B27" s="33"/>
      <c r="C27" s="100"/>
      <c r="D27" s="109"/>
      <c r="H27" s="33" t="s">
        <v>1923</v>
      </c>
      <c r="I27" s="73" t="s">
        <v>1924</v>
      </c>
      <c r="J27" s="39">
        <v>6400000</v>
      </c>
      <c r="K27" s="119"/>
      <c r="L27" s="94">
        <f t="shared" si="0"/>
        <v>63593541.879999995</v>
      </c>
    </row>
    <row r="28" spans="1:12" x14ac:dyDescent="0.25">
      <c r="A28" s="33"/>
      <c r="B28" s="33"/>
      <c r="C28" s="100"/>
      <c r="D28" s="109"/>
      <c r="H28" s="33" t="s">
        <v>1952</v>
      </c>
      <c r="I28" s="73" t="s">
        <v>1953</v>
      </c>
      <c r="J28" s="39">
        <v>5000000</v>
      </c>
      <c r="K28" s="119"/>
      <c r="L28" s="94">
        <f t="shared" si="0"/>
        <v>68593541.879999995</v>
      </c>
    </row>
    <row r="29" spans="1:12" x14ac:dyDescent="0.25">
      <c r="A29" s="33"/>
      <c r="B29" s="33"/>
      <c r="C29" s="100"/>
      <c r="D29" s="109"/>
      <c r="H29" s="33" t="s">
        <v>1952</v>
      </c>
      <c r="I29" s="73" t="s">
        <v>968</v>
      </c>
      <c r="J29" s="39">
        <v>5000000</v>
      </c>
      <c r="K29" s="119"/>
      <c r="L29" s="94">
        <f t="shared" si="0"/>
        <v>73593541.879999995</v>
      </c>
    </row>
    <row r="30" spans="1:12" x14ac:dyDescent="0.25">
      <c r="A30" s="33"/>
      <c r="B30" s="33"/>
      <c r="C30" s="100"/>
      <c r="D30" s="109"/>
      <c r="H30" s="33" t="s">
        <v>1966</v>
      </c>
      <c r="I30" s="33" t="s">
        <v>600</v>
      </c>
      <c r="J30" s="39">
        <v>1460000</v>
      </c>
      <c r="K30" s="119"/>
      <c r="L30" s="94">
        <f t="shared" si="0"/>
        <v>75053541.879999995</v>
      </c>
    </row>
    <row r="31" spans="1:12" x14ac:dyDescent="0.25">
      <c r="A31" s="663"/>
      <c r="B31" s="663"/>
      <c r="C31" s="100"/>
      <c r="D31" s="109"/>
      <c r="H31" s="663" t="s">
        <v>1982</v>
      </c>
      <c r="I31" s="73" t="s">
        <v>1929</v>
      </c>
      <c r="J31" s="39">
        <v>10000000</v>
      </c>
      <c r="K31" s="119"/>
      <c r="L31" s="94">
        <f t="shared" si="0"/>
        <v>85053541.879999995</v>
      </c>
    </row>
    <row r="32" spans="1:12" x14ac:dyDescent="0.25">
      <c r="A32" s="662"/>
      <c r="B32" s="662"/>
      <c r="C32" s="100"/>
      <c r="D32" s="109"/>
      <c r="H32" s="662" t="s">
        <v>1980</v>
      </c>
      <c r="I32" s="73" t="s">
        <v>1981</v>
      </c>
      <c r="J32" s="39">
        <v>5000000</v>
      </c>
      <c r="K32" s="119"/>
      <c r="L32" s="94">
        <f t="shared" si="0"/>
        <v>90053541.879999995</v>
      </c>
    </row>
    <row r="33" spans="1:12" x14ac:dyDescent="0.25">
      <c r="A33" s="662"/>
      <c r="B33" s="662"/>
      <c r="C33" s="100"/>
      <c r="D33" s="109"/>
      <c r="H33" s="662" t="s">
        <v>1984</v>
      </c>
      <c r="I33" s="662" t="s">
        <v>1986</v>
      </c>
      <c r="J33" s="39">
        <v>917083.48</v>
      </c>
      <c r="K33" s="119"/>
      <c r="L33" s="94">
        <f t="shared" si="0"/>
        <v>90970625.359999999</v>
      </c>
    </row>
    <row r="34" spans="1:12" x14ac:dyDescent="0.25">
      <c r="A34" s="662"/>
      <c r="B34" s="662"/>
      <c r="C34" s="100"/>
      <c r="D34" s="109"/>
      <c r="H34" s="662" t="s">
        <v>2091</v>
      </c>
      <c r="I34" s="662" t="s">
        <v>2092</v>
      </c>
      <c r="J34" s="39">
        <v>5000000</v>
      </c>
      <c r="K34" s="119"/>
      <c r="L34" s="94">
        <f t="shared" si="0"/>
        <v>95970625.359999999</v>
      </c>
    </row>
    <row r="35" spans="1:12" x14ac:dyDescent="0.25">
      <c r="A35" s="721"/>
      <c r="B35" s="721"/>
      <c r="C35" s="100"/>
      <c r="D35" s="109"/>
      <c r="H35" s="721" t="s">
        <v>2146</v>
      </c>
      <c r="I35" s="721" t="s">
        <v>2147</v>
      </c>
      <c r="J35" s="39">
        <v>1726533.26</v>
      </c>
      <c r="K35" s="119"/>
      <c r="L35" s="94">
        <f t="shared" si="0"/>
        <v>97697158.620000005</v>
      </c>
    </row>
    <row r="36" spans="1:12" x14ac:dyDescent="0.25">
      <c r="A36" s="721"/>
      <c r="B36" s="721"/>
      <c r="C36" s="100"/>
      <c r="D36" s="109"/>
      <c r="H36" s="721" t="s">
        <v>2284</v>
      </c>
      <c r="I36" s="73" t="s">
        <v>2285</v>
      </c>
      <c r="J36" s="39">
        <v>6000000</v>
      </c>
      <c r="K36" s="119"/>
      <c r="L36" s="94">
        <f t="shared" si="0"/>
        <v>103697158.62</v>
      </c>
    </row>
    <row r="37" spans="1:12" x14ac:dyDescent="0.25">
      <c r="A37" s="721"/>
      <c r="B37" s="721"/>
      <c r="C37" s="100"/>
      <c r="D37" s="109"/>
      <c r="H37" s="721" t="s">
        <v>2317</v>
      </c>
      <c r="I37" s="73" t="s">
        <v>903</v>
      </c>
      <c r="J37" s="39">
        <v>3000000</v>
      </c>
      <c r="K37" s="119"/>
      <c r="L37" s="94">
        <f t="shared" si="0"/>
        <v>106697158.62</v>
      </c>
    </row>
    <row r="38" spans="1:12" x14ac:dyDescent="0.25">
      <c r="A38" s="721"/>
      <c r="B38" s="721"/>
      <c r="C38" s="100"/>
      <c r="D38" s="109"/>
      <c r="H38" s="721" t="s">
        <v>2354</v>
      </c>
      <c r="I38" s="73" t="s">
        <v>2355</v>
      </c>
      <c r="J38" s="39">
        <v>3300000</v>
      </c>
      <c r="K38" s="119"/>
      <c r="L38" s="94">
        <f t="shared" si="0"/>
        <v>109997158.62</v>
      </c>
    </row>
    <row r="39" spans="1:12" x14ac:dyDescent="0.25">
      <c r="A39" s="662"/>
      <c r="B39" s="662"/>
      <c r="C39" s="100"/>
      <c r="D39" s="109"/>
      <c r="H39" s="662"/>
      <c r="I39" s="662"/>
      <c r="J39" s="39"/>
      <c r="K39" s="119"/>
      <c r="L39" s="94"/>
    </row>
    <row r="40" spans="1:12" x14ac:dyDescent="0.25">
      <c r="A40" s="33"/>
      <c r="B40" s="33"/>
      <c r="C40" s="100"/>
      <c r="D40" s="109"/>
      <c r="H40" s="33"/>
      <c r="I40" s="33"/>
      <c r="J40" s="39"/>
      <c r="K40" s="119"/>
      <c r="L40" s="94"/>
    </row>
    <row r="41" spans="1:12" x14ac:dyDescent="0.25">
      <c r="A41" s="33"/>
      <c r="B41" s="33"/>
      <c r="C41" s="100"/>
      <c r="D41" s="109"/>
      <c r="H41" s="33"/>
      <c r="I41" s="33"/>
      <c r="J41" s="39"/>
      <c r="K41" s="119"/>
      <c r="L41" s="94"/>
    </row>
    <row r="42" spans="1:12" x14ac:dyDescent="0.25">
      <c r="A42" s="33"/>
      <c r="B42" s="33"/>
      <c r="C42" s="100"/>
      <c r="D42" s="109"/>
      <c r="H42" s="33"/>
      <c r="I42" s="33"/>
      <c r="J42" s="39"/>
      <c r="K42" s="119"/>
      <c r="L42" s="94"/>
    </row>
    <row r="43" spans="1:12" ht="15.75" thickBot="1" x14ac:dyDescent="0.3">
      <c r="A43" s="33"/>
      <c r="B43" s="33"/>
      <c r="C43" s="100"/>
      <c r="D43" s="109"/>
      <c r="H43" s="58"/>
      <c r="I43" s="58"/>
      <c r="J43" s="45"/>
      <c r="K43" s="126"/>
      <c r="L43" s="94"/>
    </row>
    <row r="44" spans="1:12" ht="15.75" thickBot="1" x14ac:dyDescent="0.3">
      <c r="A44" s="33"/>
      <c r="B44" s="33"/>
      <c r="C44" s="100"/>
      <c r="D44" s="109"/>
      <c r="H44" s="1446" t="s">
        <v>6</v>
      </c>
      <c r="I44" s="1447"/>
      <c r="J44" s="127">
        <f>SUM(J4:J43)</f>
        <v>113343617.44000001</v>
      </c>
      <c r="K44" s="128">
        <f>SUM(K4:K43)</f>
        <v>3346458.82</v>
      </c>
      <c r="L44" s="129">
        <f>SUM(J44-K44)</f>
        <v>109997158.62000002</v>
      </c>
    </row>
    <row r="45" spans="1:12" x14ac:dyDescent="0.25">
      <c r="A45" s="33"/>
      <c r="B45" s="33"/>
      <c r="C45" s="100"/>
      <c r="D45" s="109"/>
    </row>
    <row r="46" spans="1:12" x14ac:dyDescent="0.25">
      <c r="A46" s="33"/>
      <c r="B46" s="33"/>
      <c r="C46" s="100"/>
      <c r="D46" s="109"/>
    </row>
    <row r="47" spans="1:12" x14ac:dyDescent="0.25">
      <c r="A47" s="33"/>
      <c r="B47" s="33"/>
      <c r="C47" s="100"/>
      <c r="D47" s="109"/>
    </row>
    <row r="48" spans="1:12" x14ac:dyDescent="0.25">
      <c r="A48" s="33"/>
      <c r="B48" s="33"/>
      <c r="C48" s="100"/>
      <c r="D48" s="109"/>
    </row>
    <row r="49" spans="1:5" x14ac:dyDescent="0.25">
      <c r="A49" s="33"/>
      <c r="B49" s="33"/>
      <c r="C49" s="100"/>
      <c r="D49" s="109"/>
    </row>
    <row r="50" spans="1:5" x14ac:dyDescent="0.25">
      <c r="A50" s="130" t="s">
        <v>6</v>
      </c>
      <c r="B50" s="133">
        <f>SUM(B4:B49)</f>
        <v>19743617.440000001</v>
      </c>
      <c r="C50" s="134">
        <f>SUM(C4:C49)</f>
        <v>346458.82</v>
      </c>
      <c r="D50" s="132">
        <f>SUM(B50-C50)</f>
        <v>19397158.620000001</v>
      </c>
      <c r="E50" s="10">
        <f>D50*0.9281</f>
        <v>18002502.915222</v>
      </c>
    </row>
  </sheetData>
  <mergeCells count="3">
    <mergeCell ref="A2:D2"/>
    <mergeCell ref="H2:L2"/>
    <mergeCell ref="H44:I44"/>
  </mergeCells>
  <pageMargins left="0.25" right="0.25" top="0.75" bottom="0.75" header="0.3" footer="0.3"/>
  <pageSetup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L34"/>
  <sheetViews>
    <sheetView rightToLeft="1" workbookViewId="0">
      <selection activeCell="L20" sqref="L20:L21"/>
    </sheetView>
  </sheetViews>
  <sheetFormatPr defaultRowHeight="15" x14ac:dyDescent="0.25"/>
  <cols>
    <col min="1" max="1" width="10.7109375" bestFit="1" customWidth="1"/>
    <col min="2" max="2" width="13.28515625" bestFit="1" customWidth="1"/>
    <col min="3" max="3" width="11.5703125" style="112" bestFit="1" customWidth="1"/>
    <col min="4" max="4" width="13.28515625" style="63" bestFit="1" customWidth="1"/>
    <col min="5" max="5" width="10.28515625" bestFit="1" customWidth="1"/>
    <col min="8" max="8" width="11.85546875" bestFit="1" customWidth="1"/>
    <col min="9" max="9" width="22.5703125" bestFit="1" customWidth="1"/>
    <col min="10" max="10" width="13.28515625" style="2" bestFit="1" customWidth="1"/>
    <col min="11" max="11" width="13.28515625" style="114" bestFit="1" customWidth="1"/>
    <col min="12" max="12" width="13.28515625" bestFit="1" customWidth="1"/>
  </cols>
  <sheetData>
    <row r="1" spans="1:12" ht="21" x14ac:dyDescent="0.25">
      <c r="A1" s="1448" t="s">
        <v>553</v>
      </c>
      <c r="B1" s="1448"/>
      <c r="C1" s="1448"/>
      <c r="D1" s="1448"/>
      <c r="H1" s="1439" t="s">
        <v>597</v>
      </c>
      <c r="I1" s="1439"/>
      <c r="J1" s="1439"/>
      <c r="K1" s="1439"/>
      <c r="L1" s="1439"/>
    </row>
    <row r="2" spans="1:12" ht="15.75" x14ac:dyDescent="0.25">
      <c r="A2" s="75" t="s">
        <v>149</v>
      </c>
      <c r="B2" s="76" t="s">
        <v>512</v>
      </c>
      <c r="C2" s="110" t="s">
        <v>513</v>
      </c>
      <c r="D2" s="87" t="s">
        <v>159</v>
      </c>
      <c r="H2" s="89" t="s">
        <v>516</v>
      </c>
      <c r="I2" s="89" t="s">
        <v>517</v>
      </c>
      <c r="J2" s="90" t="s">
        <v>147</v>
      </c>
      <c r="K2" s="91" t="s">
        <v>148</v>
      </c>
      <c r="L2" s="92" t="s">
        <v>159</v>
      </c>
    </row>
    <row r="3" spans="1:12" ht="15.75" x14ac:dyDescent="0.25">
      <c r="A3" s="33" t="s">
        <v>514</v>
      </c>
      <c r="B3" s="9">
        <v>400857.99</v>
      </c>
      <c r="C3" s="47">
        <v>400857.99</v>
      </c>
      <c r="D3" s="88">
        <f>SUM(B3-C3)</f>
        <v>0</v>
      </c>
      <c r="E3" t="s">
        <v>546</v>
      </c>
      <c r="H3" s="171" t="s">
        <v>514</v>
      </c>
      <c r="I3" s="171" t="s">
        <v>706</v>
      </c>
      <c r="J3" s="172">
        <v>400857.99</v>
      </c>
      <c r="K3" s="173">
        <v>400857.99</v>
      </c>
      <c r="L3" s="174">
        <v>0</v>
      </c>
    </row>
    <row r="4" spans="1:12" x14ac:dyDescent="0.25">
      <c r="A4" s="33" t="s">
        <v>476</v>
      </c>
      <c r="B4" s="9">
        <v>500000</v>
      </c>
      <c r="C4" s="93"/>
      <c r="D4" s="88">
        <f>SUM(D3+B4-C4)</f>
        <v>500000</v>
      </c>
      <c r="H4" s="33" t="s">
        <v>476</v>
      </c>
      <c r="I4" s="9" t="s">
        <v>600</v>
      </c>
      <c r="J4" s="9">
        <v>500000</v>
      </c>
      <c r="K4" s="93"/>
      <c r="L4" s="94">
        <f>SUM(J4)</f>
        <v>500000</v>
      </c>
    </row>
    <row r="5" spans="1:12" x14ac:dyDescent="0.25">
      <c r="A5" s="33" t="s">
        <v>543</v>
      </c>
      <c r="B5" s="98">
        <v>300000</v>
      </c>
      <c r="C5" s="111"/>
      <c r="D5" s="88">
        <f t="shared" ref="D5:D18" si="0">SUM(D4+B5-C5)</f>
        <v>800000</v>
      </c>
      <c r="H5" s="33" t="s">
        <v>543</v>
      </c>
      <c r="I5" s="9" t="s">
        <v>600</v>
      </c>
      <c r="J5" s="98">
        <v>300000</v>
      </c>
      <c r="K5" s="111"/>
      <c r="L5" s="94">
        <f>SUM(L4+J5-K5)</f>
        <v>800000</v>
      </c>
    </row>
    <row r="6" spans="1:12" x14ac:dyDescent="0.25">
      <c r="A6" s="33" t="s">
        <v>550</v>
      </c>
      <c r="B6" s="98"/>
      <c r="C6" s="111">
        <v>225000</v>
      </c>
      <c r="D6" s="88">
        <f t="shared" si="0"/>
        <v>575000</v>
      </c>
      <c r="E6" t="s">
        <v>546</v>
      </c>
      <c r="H6" s="33" t="s">
        <v>550</v>
      </c>
      <c r="I6" s="9" t="s">
        <v>546</v>
      </c>
      <c r="J6" s="98"/>
      <c r="K6" s="111">
        <v>225000</v>
      </c>
      <c r="L6" s="94">
        <f t="shared" ref="L6:L16" si="1">SUM(L5+J6-K6)</f>
        <v>575000</v>
      </c>
    </row>
    <row r="7" spans="1:12" x14ac:dyDescent="0.25">
      <c r="A7" s="74" t="s">
        <v>572</v>
      </c>
      <c r="B7" s="98"/>
      <c r="C7" s="111">
        <v>30000</v>
      </c>
      <c r="D7" s="88">
        <f t="shared" si="0"/>
        <v>545000</v>
      </c>
      <c r="E7" t="s">
        <v>546</v>
      </c>
      <c r="H7" s="74" t="s">
        <v>572</v>
      </c>
      <c r="I7" s="9" t="s">
        <v>546</v>
      </c>
      <c r="J7" s="98"/>
      <c r="K7" s="111">
        <v>30000</v>
      </c>
      <c r="L7" s="94">
        <f t="shared" si="1"/>
        <v>545000</v>
      </c>
    </row>
    <row r="8" spans="1:12" x14ac:dyDescent="0.25">
      <c r="A8" s="33" t="s">
        <v>659</v>
      </c>
      <c r="B8" s="33"/>
      <c r="C8" s="93">
        <v>50000</v>
      </c>
      <c r="D8" s="88">
        <f t="shared" si="0"/>
        <v>495000</v>
      </c>
      <c r="E8" t="s">
        <v>546</v>
      </c>
      <c r="H8" s="33" t="s">
        <v>598</v>
      </c>
      <c r="I8" s="120" t="s">
        <v>599</v>
      </c>
      <c r="J8" s="9">
        <v>2000000</v>
      </c>
      <c r="K8" s="93"/>
      <c r="L8" s="94">
        <f t="shared" si="1"/>
        <v>2545000</v>
      </c>
    </row>
    <row r="9" spans="1:12" x14ac:dyDescent="0.25">
      <c r="A9" s="33" t="s">
        <v>664</v>
      </c>
      <c r="B9" s="9">
        <v>1150000</v>
      </c>
      <c r="C9" s="93"/>
      <c r="D9" s="88">
        <f t="shared" si="0"/>
        <v>1645000</v>
      </c>
      <c r="H9" s="33" t="s">
        <v>659</v>
      </c>
      <c r="I9" s="98" t="s">
        <v>546</v>
      </c>
      <c r="J9" s="98"/>
      <c r="K9" s="111">
        <v>50000</v>
      </c>
      <c r="L9" s="94">
        <f t="shared" si="1"/>
        <v>2495000</v>
      </c>
    </row>
    <row r="10" spans="1:12" x14ac:dyDescent="0.25">
      <c r="A10" s="33" t="s">
        <v>694</v>
      </c>
      <c r="B10" s="9">
        <v>300000</v>
      </c>
      <c r="C10" s="93"/>
      <c r="D10" s="88">
        <f t="shared" si="0"/>
        <v>1945000</v>
      </c>
      <c r="H10" s="33" t="s">
        <v>664</v>
      </c>
      <c r="I10" s="9" t="s">
        <v>600</v>
      </c>
      <c r="J10" s="9">
        <v>1150000</v>
      </c>
      <c r="K10" s="93"/>
      <c r="L10" s="94">
        <f t="shared" si="1"/>
        <v>3645000</v>
      </c>
    </row>
    <row r="11" spans="1:12" x14ac:dyDescent="0.25">
      <c r="A11" s="33" t="s">
        <v>816</v>
      </c>
      <c r="B11" s="9">
        <v>420000</v>
      </c>
      <c r="C11" s="93"/>
      <c r="D11" s="88">
        <f t="shared" si="0"/>
        <v>2365000</v>
      </c>
      <c r="H11" s="33" t="s">
        <v>675</v>
      </c>
      <c r="I11" s="73" t="s">
        <v>676</v>
      </c>
      <c r="J11" s="39"/>
      <c r="K11" s="119">
        <v>2000000</v>
      </c>
      <c r="L11" s="94">
        <f t="shared" si="1"/>
        <v>1645000</v>
      </c>
    </row>
    <row r="12" spans="1:12" x14ac:dyDescent="0.25">
      <c r="A12" s="33" t="s">
        <v>954</v>
      </c>
      <c r="B12" s="39">
        <v>560000</v>
      </c>
      <c r="C12" s="93"/>
      <c r="D12" s="88">
        <f t="shared" si="0"/>
        <v>2925000</v>
      </c>
      <c r="H12" s="33" t="s">
        <v>694</v>
      </c>
      <c r="I12" s="33" t="s">
        <v>600</v>
      </c>
      <c r="J12" s="39">
        <v>300000</v>
      </c>
      <c r="K12" s="119"/>
      <c r="L12" s="94">
        <f t="shared" si="1"/>
        <v>1945000</v>
      </c>
    </row>
    <row r="13" spans="1:12" x14ac:dyDescent="0.25">
      <c r="A13" s="33" t="s">
        <v>1230</v>
      </c>
      <c r="B13" s="9">
        <v>715000</v>
      </c>
      <c r="C13" s="93"/>
      <c r="D13" s="88">
        <f t="shared" si="0"/>
        <v>3640000</v>
      </c>
      <c r="H13" s="33" t="s">
        <v>816</v>
      </c>
      <c r="I13" s="33" t="s">
        <v>601</v>
      </c>
      <c r="J13" s="39">
        <v>420000</v>
      </c>
      <c r="K13" s="119"/>
      <c r="L13" s="94">
        <f t="shared" si="1"/>
        <v>2365000</v>
      </c>
    </row>
    <row r="14" spans="1:12" x14ac:dyDescent="0.25">
      <c r="A14" s="33" t="s">
        <v>1624</v>
      </c>
      <c r="B14" s="9">
        <v>297032.34999999998</v>
      </c>
      <c r="C14" s="93"/>
      <c r="D14" s="88">
        <f t="shared" si="0"/>
        <v>3937032.35</v>
      </c>
      <c r="H14" s="33" t="s">
        <v>954</v>
      </c>
      <c r="I14" s="33" t="s">
        <v>956</v>
      </c>
      <c r="J14" s="39">
        <v>560000</v>
      </c>
      <c r="K14" s="119"/>
      <c r="L14" s="94">
        <f t="shared" si="1"/>
        <v>2925000</v>
      </c>
    </row>
    <row r="15" spans="1:12" x14ac:dyDescent="0.25">
      <c r="A15" s="33" t="s">
        <v>1875</v>
      </c>
      <c r="B15" s="9">
        <v>350000</v>
      </c>
      <c r="C15" s="93"/>
      <c r="D15" s="88">
        <f t="shared" si="0"/>
        <v>4287032.3499999996</v>
      </c>
      <c r="H15" s="33" t="s">
        <v>1230</v>
      </c>
      <c r="I15" s="33" t="s">
        <v>1232</v>
      </c>
      <c r="J15" s="39">
        <v>715000</v>
      </c>
      <c r="K15" s="119"/>
      <c r="L15" s="94">
        <f t="shared" si="1"/>
        <v>3640000</v>
      </c>
    </row>
    <row r="16" spans="1:12" x14ac:dyDescent="0.25">
      <c r="A16" s="33" t="s">
        <v>1966</v>
      </c>
      <c r="B16" s="9">
        <v>272437.14</v>
      </c>
      <c r="C16" s="93"/>
      <c r="D16" s="88">
        <f t="shared" si="0"/>
        <v>4559469.4899999993</v>
      </c>
      <c r="H16" s="33" t="s">
        <v>1544</v>
      </c>
      <c r="I16" s="73" t="s">
        <v>1545</v>
      </c>
      <c r="J16" s="39">
        <v>641888</v>
      </c>
      <c r="K16" s="119"/>
      <c r="L16" s="94">
        <f t="shared" si="1"/>
        <v>4281888</v>
      </c>
    </row>
    <row r="17" spans="1:12" x14ac:dyDescent="0.25">
      <c r="A17" s="33" t="s">
        <v>1984</v>
      </c>
      <c r="B17" s="9">
        <v>6494.08</v>
      </c>
      <c r="C17" s="93"/>
      <c r="D17" s="88">
        <f t="shared" si="0"/>
        <v>4565963.5699999994</v>
      </c>
      <c r="H17" s="33" t="s">
        <v>1624</v>
      </c>
      <c r="I17" s="33" t="s">
        <v>1628</v>
      </c>
      <c r="J17" s="39">
        <v>297032.34999999998</v>
      </c>
      <c r="K17" s="119"/>
      <c r="L17" s="94">
        <f>SUM(L16+J17-K17)</f>
        <v>4578920.3499999996</v>
      </c>
    </row>
    <row r="18" spans="1:12" x14ac:dyDescent="0.25">
      <c r="A18" s="33" t="s">
        <v>2146</v>
      </c>
      <c r="B18" s="9">
        <v>250000</v>
      </c>
      <c r="C18" s="93"/>
      <c r="D18" s="88">
        <f t="shared" si="0"/>
        <v>4815963.5699999994</v>
      </c>
      <c r="H18" s="74" t="s">
        <v>1875</v>
      </c>
      <c r="I18" s="74" t="s">
        <v>601</v>
      </c>
      <c r="J18" s="98">
        <v>350000</v>
      </c>
      <c r="K18" s="461"/>
      <c r="L18" s="94">
        <f>SUM(L17+J18-K18)</f>
        <v>4928920.3499999996</v>
      </c>
    </row>
    <row r="19" spans="1:12" x14ac:dyDescent="0.25">
      <c r="A19" s="33"/>
      <c r="B19" s="9"/>
      <c r="C19" s="93"/>
      <c r="D19" s="109"/>
      <c r="H19" s="74" t="s">
        <v>1968</v>
      </c>
      <c r="I19" s="74" t="s">
        <v>600</v>
      </c>
      <c r="J19" s="98">
        <v>272437.14</v>
      </c>
      <c r="K19" s="461"/>
      <c r="L19" s="94">
        <f>SUM(L18+J19-K19)</f>
        <v>5201357.4899999993</v>
      </c>
    </row>
    <row r="20" spans="1:12" x14ac:dyDescent="0.25">
      <c r="A20" s="665"/>
      <c r="B20" s="9"/>
      <c r="C20" s="93"/>
      <c r="D20" s="109"/>
      <c r="H20" s="74" t="s">
        <v>1984</v>
      </c>
      <c r="I20" s="74" t="s">
        <v>1986</v>
      </c>
      <c r="J20" s="98">
        <v>6494.08</v>
      </c>
      <c r="K20" s="461"/>
      <c r="L20" s="94">
        <f>SUM(L19+J20-K20)</f>
        <v>5207851.5699999994</v>
      </c>
    </row>
    <row r="21" spans="1:12" x14ac:dyDescent="0.25">
      <c r="A21" s="665"/>
      <c r="B21" s="9"/>
      <c r="C21" s="93"/>
      <c r="D21" s="109"/>
      <c r="H21" s="74" t="s">
        <v>2146</v>
      </c>
      <c r="I21" s="74" t="s">
        <v>2147</v>
      </c>
      <c r="J21" s="98">
        <v>250000</v>
      </c>
      <c r="K21" s="461"/>
      <c r="L21" s="94">
        <f>SUM(L20+J21-K21)</f>
        <v>5457851.5699999994</v>
      </c>
    </row>
    <row r="22" spans="1:12" x14ac:dyDescent="0.25">
      <c r="A22" s="665"/>
      <c r="B22" s="9"/>
      <c r="C22" s="93"/>
      <c r="D22" s="109"/>
      <c r="H22" s="74"/>
      <c r="I22" s="74"/>
      <c r="J22" s="98"/>
      <c r="K22" s="461"/>
      <c r="L22" s="94"/>
    </row>
    <row r="23" spans="1:12" x14ac:dyDescent="0.25">
      <c r="A23" s="665"/>
      <c r="B23" s="9"/>
      <c r="C23" s="93"/>
      <c r="D23" s="109"/>
      <c r="H23" s="74"/>
      <c r="I23" s="74"/>
      <c r="J23" s="98"/>
      <c r="K23" s="461"/>
      <c r="L23" s="94"/>
    </row>
    <row r="24" spans="1:12" x14ac:dyDescent="0.25">
      <c r="A24" s="665"/>
      <c r="B24" s="9"/>
      <c r="C24" s="93"/>
      <c r="D24" s="109"/>
      <c r="H24" s="74"/>
      <c r="I24" s="74"/>
      <c r="J24" s="98"/>
      <c r="K24" s="461"/>
      <c r="L24" s="94"/>
    </row>
    <row r="25" spans="1:12" x14ac:dyDescent="0.25">
      <c r="A25" s="665"/>
      <c r="B25" s="9"/>
      <c r="C25" s="93"/>
      <c r="D25" s="109"/>
      <c r="H25" s="74"/>
      <c r="I25" s="74"/>
      <c r="J25" s="98"/>
      <c r="K25" s="461"/>
      <c r="L25" s="94"/>
    </row>
    <row r="26" spans="1:12" x14ac:dyDescent="0.25">
      <c r="A26" s="665"/>
      <c r="B26" s="9"/>
      <c r="C26" s="93"/>
      <c r="D26" s="109"/>
      <c r="H26" s="74"/>
      <c r="I26" s="74"/>
      <c r="J26" s="98"/>
      <c r="K26" s="461"/>
      <c r="L26" s="94"/>
    </row>
    <row r="27" spans="1:12" x14ac:dyDescent="0.25">
      <c r="A27" s="665"/>
      <c r="B27" s="9"/>
      <c r="C27" s="93"/>
      <c r="D27" s="109"/>
      <c r="H27" s="74"/>
      <c r="I27" s="74"/>
      <c r="J27" s="98"/>
      <c r="K27" s="461"/>
      <c r="L27" s="94"/>
    </row>
    <row r="28" spans="1:12" x14ac:dyDescent="0.25">
      <c r="A28" s="33"/>
      <c r="B28" s="9"/>
      <c r="C28" s="93"/>
      <c r="D28" s="109"/>
      <c r="H28" s="74"/>
      <c r="I28" s="74"/>
      <c r="J28" s="98"/>
      <c r="K28" s="461"/>
      <c r="L28" s="74"/>
    </row>
    <row r="29" spans="1:12" x14ac:dyDescent="0.25">
      <c r="A29" s="33" t="s">
        <v>6</v>
      </c>
      <c r="B29" s="34">
        <f>SUM(B3:B28)</f>
        <v>5521821.5599999996</v>
      </c>
      <c r="C29" s="93">
        <f>SUM(C3:C28)</f>
        <v>705857.99</v>
      </c>
      <c r="D29" s="88">
        <f>SUM(B29-C29)</f>
        <v>4815963.5699999994</v>
      </c>
      <c r="H29" s="74"/>
      <c r="I29" s="74"/>
      <c r="J29" s="98"/>
      <c r="K29" s="461"/>
      <c r="L29" s="74"/>
    </row>
    <row r="30" spans="1:12" x14ac:dyDescent="0.25">
      <c r="H30" s="74"/>
      <c r="I30" s="74"/>
      <c r="J30" s="98"/>
      <c r="K30" s="461"/>
      <c r="L30" s="74"/>
    </row>
    <row r="31" spans="1:12" x14ac:dyDescent="0.25">
      <c r="H31" s="74"/>
      <c r="I31" s="74"/>
      <c r="J31" s="98"/>
      <c r="K31" s="461"/>
      <c r="L31" s="74"/>
    </row>
    <row r="32" spans="1:12" x14ac:dyDescent="0.25">
      <c r="H32" s="74"/>
      <c r="I32" s="74"/>
      <c r="J32" s="98"/>
      <c r="K32" s="461"/>
      <c r="L32" s="74"/>
    </row>
    <row r="33" spans="8:12" x14ac:dyDescent="0.25">
      <c r="H33" s="74"/>
      <c r="I33" s="74"/>
      <c r="J33" s="98"/>
      <c r="K33" s="461"/>
      <c r="L33" s="74"/>
    </row>
    <row r="34" spans="8:12" x14ac:dyDescent="0.25">
      <c r="H34" s="1449" t="s">
        <v>6</v>
      </c>
      <c r="I34" s="1450"/>
      <c r="J34" s="98">
        <f>SUM(J3:J33)</f>
        <v>8163709.5599999996</v>
      </c>
      <c r="K34" s="632">
        <f>SUM(K3:K33)</f>
        <v>2705857.99</v>
      </c>
      <c r="L34" s="178">
        <f>SUM(J34-K34)</f>
        <v>5457851.5699999994</v>
      </c>
    </row>
  </sheetData>
  <mergeCells count="3">
    <mergeCell ref="A1:D1"/>
    <mergeCell ref="H1:L1"/>
    <mergeCell ref="H34:I34"/>
  </mergeCells>
  <pageMargins left="0.25" right="0.25" top="0.75" bottom="0.75" header="0.3" footer="0.3"/>
  <pageSetup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21"/>
  <sheetViews>
    <sheetView rightToLeft="1" workbookViewId="0">
      <selection activeCell="L13" sqref="L13:L14"/>
    </sheetView>
  </sheetViews>
  <sheetFormatPr defaultRowHeight="15" x14ac:dyDescent="0.25"/>
  <cols>
    <col min="1" max="1" width="10.7109375" bestFit="1" customWidth="1"/>
    <col min="2" max="2" width="14.28515625" bestFit="1" customWidth="1"/>
    <col min="3" max="3" width="14.5703125" style="114" customWidth="1"/>
    <col min="4" max="4" width="14.28515625" style="63" bestFit="1" customWidth="1"/>
    <col min="5" max="5" width="13.28515625" bestFit="1" customWidth="1"/>
    <col min="8" max="8" width="11.85546875" bestFit="1" customWidth="1"/>
    <col min="9" max="9" width="23.42578125" bestFit="1" customWidth="1"/>
    <col min="10" max="10" width="14.28515625" bestFit="1" customWidth="1"/>
    <col min="11" max="11" width="13.28515625" bestFit="1" customWidth="1"/>
    <col min="12" max="12" width="14.5703125" bestFit="1" customWidth="1"/>
  </cols>
  <sheetData>
    <row r="1" spans="1:12" ht="21" x14ac:dyDescent="0.25">
      <c r="A1" s="1448" t="s">
        <v>554</v>
      </c>
      <c r="B1" s="1448"/>
      <c r="C1" s="1448"/>
      <c r="D1" s="1448"/>
      <c r="H1" s="1439" t="s">
        <v>957</v>
      </c>
      <c r="I1" s="1439"/>
      <c r="J1" s="1439"/>
      <c r="K1" s="1439"/>
      <c r="L1" s="1439"/>
    </row>
    <row r="2" spans="1:12" ht="15.75" x14ac:dyDescent="0.25">
      <c r="A2" s="75" t="s">
        <v>149</v>
      </c>
      <c r="B2" s="76" t="s">
        <v>512</v>
      </c>
      <c r="C2" s="110" t="s">
        <v>513</v>
      </c>
      <c r="D2" s="87" t="s">
        <v>159</v>
      </c>
      <c r="H2" s="89" t="s">
        <v>516</v>
      </c>
      <c r="I2" s="89" t="s">
        <v>517</v>
      </c>
      <c r="J2" s="90" t="s">
        <v>147</v>
      </c>
      <c r="K2" s="91" t="s">
        <v>148</v>
      </c>
      <c r="L2" s="92" t="s">
        <v>159</v>
      </c>
    </row>
    <row r="3" spans="1:12" ht="15.75" x14ac:dyDescent="0.25">
      <c r="A3" s="33" t="s">
        <v>543</v>
      </c>
      <c r="B3" s="9">
        <v>4900000</v>
      </c>
      <c r="C3" s="113"/>
      <c r="D3" s="88">
        <f>B3</f>
        <v>4900000</v>
      </c>
      <c r="E3" s="101"/>
      <c r="H3" s="33" t="s">
        <v>543</v>
      </c>
      <c r="I3" s="171" t="s">
        <v>601</v>
      </c>
      <c r="J3" s="9">
        <v>4900000</v>
      </c>
      <c r="K3" s="173"/>
      <c r="L3" s="174">
        <f>J3</f>
        <v>4900000</v>
      </c>
    </row>
    <row r="4" spans="1:12" x14ac:dyDescent="0.25">
      <c r="A4" s="74" t="s">
        <v>664</v>
      </c>
      <c r="B4" s="98">
        <v>3559431.1</v>
      </c>
      <c r="C4" s="111"/>
      <c r="D4" s="88">
        <f t="shared" ref="D4:D13" si="0">SUM(D3+B4-C4)</f>
        <v>8459431.0999999996</v>
      </c>
      <c r="H4" s="74" t="s">
        <v>664</v>
      </c>
      <c r="I4" s="9" t="s">
        <v>601</v>
      </c>
      <c r="J4" s="98">
        <v>3559431.1</v>
      </c>
      <c r="K4" s="93"/>
      <c r="L4" s="94">
        <f>SUM(L3+J4-K4)</f>
        <v>8459431.0999999996</v>
      </c>
    </row>
    <row r="5" spans="1:12" ht="15.75" x14ac:dyDescent="0.25">
      <c r="A5" s="33" t="s">
        <v>693</v>
      </c>
      <c r="B5" s="9">
        <v>1900000</v>
      </c>
      <c r="C5" s="113"/>
      <c r="D5" s="88">
        <f t="shared" si="0"/>
        <v>10359431.1</v>
      </c>
      <c r="H5" s="33" t="s">
        <v>693</v>
      </c>
      <c r="I5" s="171" t="s">
        <v>601</v>
      </c>
      <c r="J5" s="9">
        <v>1900000</v>
      </c>
      <c r="K5" s="111"/>
      <c r="L5" s="94">
        <f>SUM(L4+J5-K5)</f>
        <v>10359431.1</v>
      </c>
    </row>
    <row r="6" spans="1:12" x14ac:dyDescent="0.25">
      <c r="A6" s="33" t="s">
        <v>982</v>
      </c>
      <c r="B6" s="9">
        <v>2740000</v>
      </c>
      <c r="C6" s="113"/>
      <c r="D6" s="88">
        <f t="shared" si="0"/>
        <v>13099431.1</v>
      </c>
      <c r="H6" s="33" t="s">
        <v>815</v>
      </c>
      <c r="I6" s="9" t="s">
        <v>601</v>
      </c>
      <c r="J6" s="9">
        <v>2740000</v>
      </c>
      <c r="K6" s="111"/>
      <c r="L6" s="94">
        <f t="shared" ref="L6:L14" si="1">SUM(L5+J6-K6)</f>
        <v>13099431.1</v>
      </c>
    </row>
    <row r="7" spans="1:12" ht="15.75" x14ac:dyDescent="0.25">
      <c r="A7" s="33" t="s">
        <v>954</v>
      </c>
      <c r="B7" s="39">
        <v>7680000</v>
      </c>
      <c r="C7" s="113"/>
      <c r="D7" s="88">
        <f t="shared" si="0"/>
        <v>20779431.100000001</v>
      </c>
      <c r="H7" s="33" t="s">
        <v>954</v>
      </c>
      <c r="I7" s="171" t="s">
        <v>956</v>
      </c>
      <c r="J7" s="39">
        <v>7680000</v>
      </c>
      <c r="K7" s="111"/>
      <c r="L7" s="94">
        <f t="shared" si="1"/>
        <v>20779431.100000001</v>
      </c>
    </row>
    <row r="8" spans="1:12" x14ac:dyDescent="0.25">
      <c r="A8" s="33" t="s">
        <v>1230</v>
      </c>
      <c r="B8" s="9">
        <v>6662147.6900000004</v>
      </c>
      <c r="C8" s="113"/>
      <c r="D8" s="88">
        <f t="shared" si="0"/>
        <v>27441578.790000003</v>
      </c>
      <c r="H8" s="33" t="s">
        <v>1230</v>
      </c>
      <c r="I8" s="260" t="s">
        <v>1231</v>
      </c>
      <c r="J8" s="39">
        <v>6662147.6900000004</v>
      </c>
      <c r="K8" s="93"/>
      <c r="L8" s="94">
        <f t="shared" si="1"/>
        <v>27441578.790000003</v>
      </c>
    </row>
    <row r="9" spans="1:12" x14ac:dyDescent="0.25">
      <c r="A9" s="33" t="s">
        <v>1624</v>
      </c>
      <c r="B9" s="9">
        <v>5840655.0800000001</v>
      </c>
      <c r="C9" s="113"/>
      <c r="D9" s="88">
        <f t="shared" si="0"/>
        <v>33282233.870000005</v>
      </c>
      <c r="H9" s="33" t="s">
        <v>1624</v>
      </c>
      <c r="I9" s="260" t="s">
        <v>1627</v>
      </c>
      <c r="J9" s="260">
        <v>5840655.0800000001</v>
      </c>
      <c r="K9" s="111"/>
      <c r="L9" s="94">
        <f t="shared" si="1"/>
        <v>33282233.870000005</v>
      </c>
    </row>
    <row r="10" spans="1:12" x14ac:dyDescent="0.25">
      <c r="A10" s="33" t="s">
        <v>1875</v>
      </c>
      <c r="B10" s="9">
        <v>6400000</v>
      </c>
      <c r="C10" s="113"/>
      <c r="D10" s="88">
        <f t="shared" si="0"/>
        <v>39682233.870000005</v>
      </c>
      <c r="H10" s="33" t="s">
        <v>1875</v>
      </c>
      <c r="I10" s="39" t="s">
        <v>601</v>
      </c>
      <c r="J10" s="39">
        <v>6400000</v>
      </c>
      <c r="K10" s="93"/>
      <c r="L10" s="94">
        <f t="shared" si="1"/>
        <v>39682233.870000005</v>
      </c>
    </row>
    <row r="11" spans="1:12" x14ac:dyDescent="0.25">
      <c r="A11" s="33" t="s">
        <v>1966</v>
      </c>
      <c r="B11" s="9">
        <v>3710000</v>
      </c>
      <c r="C11" s="113"/>
      <c r="D11" s="88">
        <f t="shared" si="0"/>
        <v>43392233.870000005</v>
      </c>
      <c r="H11" s="33" t="s">
        <v>1966</v>
      </c>
      <c r="I11" s="33" t="s">
        <v>601</v>
      </c>
      <c r="J11" s="39">
        <v>3710000</v>
      </c>
      <c r="K11" s="119"/>
      <c r="L11" s="94">
        <f t="shared" si="1"/>
        <v>43392233.870000005</v>
      </c>
    </row>
    <row r="12" spans="1:12" x14ac:dyDescent="0.25">
      <c r="A12" s="33" t="s">
        <v>1984</v>
      </c>
      <c r="B12" s="9">
        <v>427787.45</v>
      </c>
      <c r="C12" s="113"/>
      <c r="D12" s="88">
        <f t="shared" si="0"/>
        <v>43820021.320000008</v>
      </c>
      <c r="H12" s="33" t="s">
        <v>1984</v>
      </c>
      <c r="I12" s="33" t="s">
        <v>1986</v>
      </c>
      <c r="J12" s="39">
        <v>427787.45</v>
      </c>
      <c r="K12" s="119"/>
      <c r="L12" s="94">
        <f t="shared" si="1"/>
        <v>43820021.320000008</v>
      </c>
    </row>
    <row r="13" spans="1:12" x14ac:dyDescent="0.25">
      <c r="A13" s="665" t="s">
        <v>2070</v>
      </c>
      <c r="B13" s="9">
        <v>121621.7</v>
      </c>
      <c r="C13" s="113"/>
      <c r="D13" s="88">
        <f t="shared" si="0"/>
        <v>43941643.020000011</v>
      </c>
      <c r="H13" s="665" t="s">
        <v>2070</v>
      </c>
      <c r="I13" s="665" t="s">
        <v>1986</v>
      </c>
      <c r="J13" s="39">
        <v>121621.7</v>
      </c>
      <c r="K13" s="119"/>
      <c r="L13" s="94">
        <f t="shared" si="1"/>
        <v>43941643.020000011</v>
      </c>
    </row>
    <row r="14" spans="1:12" x14ac:dyDescent="0.25">
      <c r="A14" s="665" t="s">
        <v>2146</v>
      </c>
      <c r="B14" s="9">
        <v>3100000</v>
      </c>
      <c r="C14" s="113"/>
      <c r="D14" s="109"/>
      <c r="H14" s="665" t="s">
        <v>2146</v>
      </c>
      <c r="I14" s="665" t="s">
        <v>2147</v>
      </c>
      <c r="J14" s="39">
        <v>3100000</v>
      </c>
      <c r="K14" s="119"/>
      <c r="L14" s="94">
        <f t="shared" si="1"/>
        <v>47041643.020000011</v>
      </c>
    </row>
    <row r="15" spans="1:12" x14ac:dyDescent="0.25">
      <c r="A15" s="665"/>
      <c r="B15" s="9"/>
      <c r="C15" s="113"/>
      <c r="D15" s="109"/>
      <c r="H15" s="665"/>
      <c r="I15" s="665"/>
      <c r="J15" s="39"/>
      <c r="K15" s="119"/>
      <c r="L15" s="94"/>
    </row>
    <row r="16" spans="1:12" x14ac:dyDescent="0.25">
      <c r="A16" s="33"/>
      <c r="B16" s="9"/>
      <c r="C16" s="113"/>
      <c r="D16" s="109"/>
      <c r="H16" s="33"/>
      <c r="I16" s="33"/>
      <c r="J16" s="39"/>
      <c r="K16" s="119"/>
      <c r="L16" s="94"/>
    </row>
    <row r="17" spans="1:12" ht="15.75" customHeight="1" x14ac:dyDescent="0.25">
      <c r="A17" s="33"/>
      <c r="B17" s="9"/>
      <c r="C17" s="113"/>
      <c r="D17" s="109"/>
      <c r="H17" s="33"/>
      <c r="I17" s="33"/>
      <c r="J17" s="39"/>
      <c r="K17" s="119"/>
      <c r="L17" s="94"/>
    </row>
    <row r="18" spans="1:12" x14ac:dyDescent="0.25">
      <c r="A18" s="33"/>
      <c r="B18" s="9"/>
      <c r="C18" s="113"/>
      <c r="D18" s="109"/>
      <c r="H18" s="33"/>
      <c r="I18" s="33"/>
      <c r="J18" s="39"/>
      <c r="K18" s="119"/>
      <c r="L18" s="94"/>
    </row>
    <row r="19" spans="1:12" x14ac:dyDescent="0.25">
      <c r="A19" s="33"/>
      <c r="B19" s="9"/>
      <c r="C19" s="113"/>
      <c r="D19" s="109"/>
      <c r="H19" s="33"/>
      <c r="I19" s="33"/>
      <c r="J19" s="39"/>
      <c r="K19" s="119"/>
      <c r="L19" s="94"/>
    </row>
    <row r="20" spans="1:12" x14ac:dyDescent="0.25">
      <c r="A20" s="33" t="s">
        <v>6</v>
      </c>
      <c r="B20" s="34">
        <f>SUM(B3:B19)</f>
        <v>47041643.020000011</v>
      </c>
      <c r="C20" s="113">
        <f>SUM(C3:C19)</f>
        <v>0</v>
      </c>
      <c r="D20" s="88">
        <f>SUM(B20-C20)</f>
        <v>47041643.020000011</v>
      </c>
      <c r="E20" s="10">
        <f>D20*0.1352</f>
        <v>6360030.1363040004</v>
      </c>
      <c r="H20" s="33"/>
      <c r="I20" s="33"/>
      <c r="J20" s="39"/>
      <c r="K20" s="119"/>
      <c r="L20" s="94"/>
    </row>
    <row r="21" spans="1:12" x14ac:dyDescent="0.25">
      <c r="H21" s="1449" t="s">
        <v>6</v>
      </c>
      <c r="I21" s="1450"/>
      <c r="J21" s="178">
        <f>SUM(J3:J20)</f>
        <v>47041643.020000011</v>
      </c>
      <c r="K21" s="178">
        <f>SUM(K3:K20)</f>
        <v>0</v>
      </c>
      <c r="L21" s="178">
        <f>SUM(J21-K21)</f>
        <v>47041643.020000011</v>
      </c>
    </row>
  </sheetData>
  <mergeCells count="3">
    <mergeCell ref="A1:D1"/>
    <mergeCell ref="H1:L1"/>
    <mergeCell ref="H21:I21"/>
  </mergeCells>
  <pageMargins left="0.25" right="0.25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19"/>
  <sheetViews>
    <sheetView rightToLeft="1" workbookViewId="0">
      <selection activeCell="A13" sqref="A13"/>
    </sheetView>
  </sheetViews>
  <sheetFormatPr defaultRowHeight="15" x14ac:dyDescent="0.25"/>
  <cols>
    <col min="1" max="1" width="14.7109375" bestFit="1" customWidth="1"/>
    <col min="2" max="2" width="22.85546875" style="2" bestFit="1" customWidth="1"/>
    <col min="3" max="3" width="21.140625" bestFit="1" customWidth="1"/>
    <col min="4" max="4" width="11" style="11" bestFit="1" customWidth="1"/>
    <col min="5" max="5" width="11" style="11" customWidth="1"/>
    <col min="6" max="6" width="11.5703125" style="15" bestFit="1" customWidth="1"/>
    <col min="7" max="8" width="11.5703125" style="15" customWidth="1"/>
    <col min="9" max="9" width="9.5703125" style="15" bestFit="1" customWidth="1"/>
    <col min="10" max="10" width="13.28515625" style="15" bestFit="1" customWidth="1"/>
    <col min="11" max="12" width="13.28515625" style="12" customWidth="1"/>
    <col min="13" max="13" width="13.28515625" style="77" customWidth="1"/>
    <col min="14" max="14" width="13.28515625" style="12" customWidth="1"/>
    <col min="15" max="15" width="10.5703125" bestFit="1" customWidth="1"/>
    <col min="16" max="16" width="11.5703125" bestFit="1" customWidth="1"/>
    <col min="17" max="17" width="13.28515625" style="2" bestFit="1" customWidth="1"/>
    <col min="18" max="18" width="13.28515625" bestFit="1" customWidth="1"/>
    <col min="19" max="19" width="14.85546875" customWidth="1"/>
    <col min="20" max="20" width="15.7109375" customWidth="1"/>
  </cols>
  <sheetData>
    <row r="1" spans="1:20" ht="24" thickBot="1" x14ac:dyDescent="0.4">
      <c r="A1" s="1455" t="s">
        <v>2030</v>
      </c>
      <c r="B1" s="1455"/>
      <c r="C1" s="1455"/>
    </row>
    <row r="2" spans="1:20" ht="45" x14ac:dyDescent="0.25">
      <c r="A2" s="123" t="s">
        <v>609</v>
      </c>
      <c r="B2" s="162" t="s">
        <v>608</v>
      </c>
      <c r="C2" s="123" t="s">
        <v>26</v>
      </c>
      <c r="D2" s="180" t="s">
        <v>708</v>
      </c>
      <c r="E2" s="181" t="s">
        <v>911</v>
      </c>
      <c r="F2" s="181" t="s">
        <v>714</v>
      </c>
      <c r="G2" s="181" t="s">
        <v>715</v>
      </c>
      <c r="H2" s="181" t="s">
        <v>716</v>
      </c>
      <c r="I2" s="181" t="s">
        <v>1492</v>
      </c>
      <c r="J2" s="182" t="s">
        <v>546</v>
      </c>
      <c r="K2" s="181" t="s">
        <v>976</v>
      </c>
      <c r="L2" s="181" t="s">
        <v>1095</v>
      </c>
      <c r="M2" s="233" t="s">
        <v>865</v>
      </c>
      <c r="N2" s="181" t="s">
        <v>817</v>
      </c>
      <c r="O2" s="181" t="s">
        <v>717</v>
      </c>
      <c r="P2" s="181" t="s">
        <v>1790</v>
      </c>
      <c r="Q2" s="181" t="s">
        <v>754</v>
      </c>
      <c r="R2" s="181" t="s">
        <v>720</v>
      </c>
      <c r="S2" s="191" t="s">
        <v>722</v>
      </c>
      <c r="T2" s="1" t="s">
        <v>721</v>
      </c>
    </row>
    <row r="3" spans="1:20" ht="21" x14ac:dyDescent="0.35">
      <c r="A3" s="163" t="s">
        <v>611</v>
      </c>
      <c r="B3" s="164">
        <v>9783234.9100000001</v>
      </c>
      <c r="C3" s="175">
        <v>10167687.08</v>
      </c>
      <c r="D3" s="179"/>
      <c r="E3" s="179"/>
      <c r="F3" s="9"/>
      <c r="G3" s="9"/>
      <c r="H3" s="9"/>
      <c r="I3" s="9"/>
      <c r="J3" s="39">
        <v>2308557.23</v>
      </c>
      <c r="K3" s="201">
        <v>16180.34</v>
      </c>
      <c r="L3" s="201"/>
      <c r="M3" s="234"/>
      <c r="N3" s="201">
        <v>408463.37</v>
      </c>
      <c r="O3" s="98">
        <v>12000</v>
      </c>
      <c r="P3" s="98">
        <v>32339.37</v>
      </c>
      <c r="Q3" s="98">
        <v>1299928.6100000001</v>
      </c>
      <c r="R3" s="178">
        <f>SUM(D3:Q3)</f>
        <v>4077468.92</v>
      </c>
      <c r="S3" s="183">
        <f>R3</f>
        <v>4077468.92</v>
      </c>
      <c r="T3" s="178">
        <f>SUM(C3-S3)</f>
        <v>6090218.1600000001</v>
      </c>
    </row>
    <row r="4" spans="1:20" ht="21" x14ac:dyDescent="0.35">
      <c r="A4" s="165" t="s">
        <v>610</v>
      </c>
      <c r="B4" s="166">
        <v>18017084.18</v>
      </c>
      <c r="C4" s="176">
        <f>B4*0.9281</f>
        <v>16721655.827458</v>
      </c>
      <c r="D4" s="179"/>
      <c r="E4" s="179"/>
      <c r="F4" s="9"/>
      <c r="G4" s="9">
        <v>200000</v>
      </c>
      <c r="H4" s="9">
        <v>54458.82</v>
      </c>
      <c r="I4" s="9"/>
      <c r="J4" s="9">
        <v>82000</v>
      </c>
      <c r="K4" s="202"/>
      <c r="L4" s="202"/>
      <c r="M4" s="235"/>
      <c r="N4" s="202"/>
      <c r="O4" s="39">
        <v>10000</v>
      </c>
      <c r="P4" s="39">
        <v>331661.13</v>
      </c>
      <c r="Q4" s="121">
        <v>1921230.24</v>
      </c>
      <c r="R4" s="178">
        <f>SUM(D4:Q4)</f>
        <v>2599350.19</v>
      </c>
      <c r="S4" s="183">
        <f>R4*0.9281</f>
        <v>2412456.9113389999</v>
      </c>
      <c r="T4" s="178">
        <f>SUM(C4-S4)</f>
        <v>14309198.916119</v>
      </c>
    </row>
    <row r="5" spans="1:20" ht="21" x14ac:dyDescent="0.35">
      <c r="A5" s="167" t="s">
        <v>612</v>
      </c>
      <c r="B5" s="168">
        <v>33433843.579999998</v>
      </c>
      <c r="C5" s="176">
        <f>B5*0.2527</f>
        <v>8448732.272665998</v>
      </c>
      <c r="D5" s="179">
        <v>259971.68</v>
      </c>
      <c r="E5" s="179">
        <v>400000</v>
      </c>
      <c r="F5" s="9">
        <v>300000</v>
      </c>
      <c r="G5" s="9"/>
      <c r="H5" s="9"/>
      <c r="I5" s="9">
        <v>2289.1999999999998</v>
      </c>
      <c r="J5" s="9">
        <v>1765670.69</v>
      </c>
      <c r="K5" s="202"/>
      <c r="L5" s="202"/>
      <c r="M5" s="235">
        <v>888000</v>
      </c>
      <c r="N5" s="202"/>
      <c r="O5" s="74"/>
      <c r="P5" s="74"/>
      <c r="Q5" s="121">
        <v>1655018.95</v>
      </c>
      <c r="R5" s="178">
        <f>SUM(D5:Q5)</f>
        <v>5270950.5199999996</v>
      </c>
      <c r="S5" s="183">
        <f>R5*0.2527</f>
        <v>1331969.1964039998</v>
      </c>
      <c r="T5" s="178">
        <f>SUM(C5-S5)</f>
        <v>7116763.0762619982</v>
      </c>
    </row>
    <row r="6" spans="1:20" ht="21" x14ac:dyDescent="0.35">
      <c r="A6" s="169" t="s">
        <v>613</v>
      </c>
      <c r="B6" s="170">
        <v>43820021.32</v>
      </c>
      <c r="C6" s="177">
        <f>B6*0.1352</f>
        <v>5924466.8824639991</v>
      </c>
      <c r="D6" s="179"/>
      <c r="E6" s="179"/>
      <c r="F6" s="9"/>
      <c r="G6" s="9"/>
      <c r="H6" s="9"/>
      <c r="I6" s="9"/>
      <c r="J6" s="9"/>
      <c r="K6" s="202"/>
      <c r="L6" s="202">
        <v>224000</v>
      </c>
      <c r="M6" s="235"/>
      <c r="N6" s="202"/>
      <c r="O6" s="74"/>
      <c r="P6" s="74"/>
      <c r="Q6" s="121">
        <v>208808.18</v>
      </c>
      <c r="R6" s="178">
        <f>SUM(D6:Q6)</f>
        <v>432808.18</v>
      </c>
      <c r="S6" s="184">
        <f>R6*0.012</f>
        <v>5193.6981599999999</v>
      </c>
      <c r="T6" s="178">
        <f>SUM(C6-S6)</f>
        <v>5919273.1843039989</v>
      </c>
    </row>
    <row r="7" spans="1:20" ht="21.75" thickBot="1" x14ac:dyDescent="0.4">
      <c r="A7" s="1453" t="s">
        <v>614</v>
      </c>
      <c r="B7" s="1454"/>
      <c r="C7" s="176">
        <f>SUM(C3:C6)</f>
        <v>41262542.062587999</v>
      </c>
      <c r="D7" s="179"/>
      <c r="E7" s="179"/>
      <c r="F7" s="9"/>
      <c r="G7" s="9"/>
      <c r="H7" s="9"/>
      <c r="I7" s="9"/>
      <c r="J7" s="9"/>
      <c r="K7" s="231"/>
      <c r="L7" s="231"/>
      <c r="M7" s="236"/>
      <c r="N7" s="202"/>
      <c r="O7" s="74"/>
      <c r="P7" s="74"/>
      <c r="Q7" s="98"/>
      <c r="R7" s="74"/>
      <c r="S7" s="190">
        <f>SUM(S3:S6)</f>
        <v>7827088.7259029998</v>
      </c>
      <c r="T7" s="185">
        <f>SUM(T3:T6)</f>
        <v>33435453.336684994</v>
      </c>
    </row>
    <row r="8" spans="1:20" x14ac:dyDescent="0.25">
      <c r="J8" s="15">
        <f>J4*0.9281</f>
        <v>76104.2</v>
      </c>
      <c r="M8" s="237"/>
    </row>
    <row r="9" spans="1:20" x14ac:dyDescent="0.25">
      <c r="J9" s="15">
        <f>J5*0.2527</f>
        <v>446184.98336299998</v>
      </c>
      <c r="M9" s="264">
        <f>M5*0.2527</f>
        <v>224397.59999999998</v>
      </c>
      <c r="Q9" s="2">
        <f>Q4*0.9281</f>
        <v>1783093.785744</v>
      </c>
    </row>
    <row r="10" spans="1:20" ht="15.75" customHeight="1" thickBot="1" x14ac:dyDescent="0.3">
      <c r="M10" s="1456" t="s">
        <v>866</v>
      </c>
      <c r="Q10" s="2">
        <f>Q5*0.2527</f>
        <v>418223.28866499994</v>
      </c>
    </row>
    <row r="11" spans="1:20" ht="15.75" thickBot="1" x14ac:dyDescent="0.3">
      <c r="J11" s="265">
        <f>SUM(J3+J8+J9)</f>
        <v>2830846.4133630004</v>
      </c>
      <c r="K11" s="5"/>
      <c r="L11" s="5"/>
      <c r="M11" s="1456"/>
      <c r="N11" s="5"/>
      <c r="Q11" s="2">
        <f>Q6*0.1352</f>
        <v>28230.865935999995</v>
      </c>
    </row>
    <row r="12" spans="1:20" ht="30.75" thickBot="1" x14ac:dyDescent="0.3">
      <c r="H12" s="186"/>
      <c r="I12" s="186"/>
      <c r="J12" s="188" t="s">
        <v>718</v>
      </c>
      <c r="K12" s="5"/>
      <c r="L12" s="5"/>
      <c r="M12" s="1457"/>
      <c r="N12" s="5"/>
      <c r="O12" s="187"/>
      <c r="P12" s="187"/>
      <c r="Q12" s="189">
        <f>SUM(Q3+Q9+Q10+Q11)</f>
        <v>3529476.5503449999</v>
      </c>
    </row>
    <row r="13" spans="1:20" ht="46.5" customHeight="1" thickBot="1" x14ac:dyDescent="0.3">
      <c r="B13" s="249"/>
      <c r="C13" s="1458" t="s">
        <v>914</v>
      </c>
      <c r="D13" s="251" t="s">
        <v>610</v>
      </c>
      <c r="E13" s="253" t="s">
        <v>912</v>
      </c>
      <c r="F13" s="250" t="s">
        <v>916</v>
      </c>
      <c r="G13" s="255" t="s">
        <v>913</v>
      </c>
      <c r="Q13" s="188" t="s">
        <v>719</v>
      </c>
    </row>
    <row r="14" spans="1:20" x14ac:dyDescent="0.25">
      <c r="B14" s="249"/>
      <c r="C14" s="1458"/>
      <c r="D14" s="252">
        <v>54458.82</v>
      </c>
      <c r="E14" s="254">
        <v>300000</v>
      </c>
      <c r="F14" s="9">
        <f>E14/3.6725</f>
        <v>81688.223281143641</v>
      </c>
      <c r="G14" s="256">
        <f>SUM(D14+F14)</f>
        <v>136147.04328114365</v>
      </c>
    </row>
    <row r="15" spans="1:20" x14ac:dyDescent="0.25">
      <c r="B15" s="249"/>
      <c r="C15" s="1458"/>
      <c r="D15" s="252">
        <v>200000</v>
      </c>
      <c r="E15" s="254">
        <v>400000</v>
      </c>
      <c r="F15" s="9">
        <f>E15/3.6725</f>
        <v>108917.63104152484</v>
      </c>
      <c r="G15" s="256">
        <f>SUM(D15+F15)</f>
        <v>308917.63104152482</v>
      </c>
    </row>
    <row r="16" spans="1:20" x14ac:dyDescent="0.25">
      <c r="B16" s="249"/>
      <c r="C16" s="1458"/>
      <c r="D16" s="202"/>
      <c r="E16" s="202"/>
      <c r="F16" s="9"/>
      <c r="G16" s="39"/>
    </row>
    <row r="17" spans="2:7" x14ac:dyDescent="0.25">
      <c r="B17" s="249"/>
      <c r="C17" s="1459" t="s">
        <v>915</v>
      </c>
      <c r="D17" s="1459"/>
      <c r="E17" s="1459"/>
      <c r="F17" s="1459"/>
      <c r="G17" s="255">
        <f>SUM(G14:G15)</f>
        <v>445064.67432266846</v>
      </c>
    </row>
    <row r="18" spans="2:7" x14ac:dyDescent="0.25">
      <c r="B18" s="249"/>
      <c r="C18" s="248"/>
      <c r="D18" s="247"/>
      <c r="E18" s="247"/>
      <c r="F18" s="248"/>
    </row>
    <row r="19" spans="2:7" x14ac:dyDescent="0.25">
      <c r="C19" s="1451" t="s">
        <v>1874</v>
      </c>
      <c r="D19" s="1452"/>
      <c r="E19" s="631">
        <v>150000</v>
      </c>
    </row>
  </sheetData>
  <mergeCells count="6">
    <mergeCell ref="C19:D19"/>
    <mergeCell ref="A7:B7"/>
    <mergeCell ref="A1:C1"/>
    <mergeCell ref="M10:M12"/>
    <mergeCell ref="C13:C16"/>
    <mergeCell ref="C17:F17"/>
  </mergeCells>
  <pageMargins left="0.25" right="0.25" top="0.75" bottom="0.75" header="0.3" footer="0.3"/>
  <pageSetup scale="6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workbookViewId="0">
      <selection activeCell="F13" sqref="F13"/>
    </sheetView>
  </sheetViews>
  <sheetFormatPr defaultRowHeight="15" x14ac:dyDescent="0.25"/>
  <cols>
    <col min="2" max="2" width="20.5703125" style="2" bestFit="1" customWidth="1"/>
    <col min="3" max="3" width="19" style="26" customWidth="1"/>
    <col min="4" max="4" width="20.5703125" style="751" bestFit="1" customWidth="1"/>
    <col min="6" max="6" width="10.140625" bestFit="1" customWidth="1"/>
    <col min="7" max="7" width="31.140625" customWidth="1"/>
  </cols>
  <sheetData>
    <row r="1" spans="1:7" ht="19.5" thickBot="1" x14ac:dyDescent="0.35">
      <c r="A1" s="1460" t="s">
        <v>2142</v>
      </c>
      <c r="B1" s="1460"/>
      <c r="C1" s="1460"/>
      <c r="D1" s="1460"/>
      <c r="E1" s="1460"/>
      <c r="F1" s="1460"/>
      <c r="G1" s="1460"/>
    </row>
    <row r="2" spans="1:7" ht="15.75" thickBot="1" x14ac:dyDescent="0.3">
      <c r="A2" s="739" t="s">
        <v>277</v>
      </c>
      <c r="B2" s="740" t="s">
        <v>2180</v>
      </c>
      <c r="C2" s="747" t="s">
        <v>2179</v>
      </c>
      <c r="D2" s="749" t="s">
        <v>2181</v>
      </c>
      <c r="E2" s="720" t="s">
        <v>2143</v>
      </c>
      <c r="F2" s="720" t="s">
        <v>149</v>
      </c>
      <c r="G2" s="741" t="s">
        <v>234</v>
      </c>
    </row>
    <row r="3" spans="1:7" x14ac:dyDescent="0.25">
      <c r="A3" s="736">
        <v>1</v>
      </c>
      <c r="B3" s="734">
        <v>118542153085</v>
      </c>
      <c r="C3" s="748"/>
      <c r="D3" s="750">
        <f>SUM(B3-C3)</f>
        <v>118542153085</v>
      </c>
      <c r="E3" s="736">
        <v>32359</v>
      </c>
      <c r="F3" s="736" t="s">
        <v>2086</v>
      </c>
      <c r="G3" s="736"/>
    </row>
    <row r="4" spans="1:7" x14ac:dyDescent="0.25">
      <c r="A4" s="737">
        <v>2</v>
      </c>
      <c r="B4" s="9">
        <v>286520416728</v>
      </c>
      <c r="C4" s="47"/>
      <c r="D4" s="750">
        <f>SUM(D3+B4-C4)</f>
        <v>405062569813</v>
      </c>
      <c r="E4" s="737">
        <v>33503</v>
      </c>
      <c r="F4" s="737" t="s">
        <v>2144</v>
      </c>
      <c r="G4" s="737"/>
    </row>
    <row r="5" spans="1:7" x14ac:dyDescent="0.25">
      <c r="A5" s="737">
        <v>3</v>
      </c>
      <c r="B5" s="9">
        <v>307938091154</v>
      </c>
      <c r="C5" s="47"/>
      <c r="D5" s="750">
        <f t="shared" ref="D5:D18" si="0">SUM(D4+B5-C5)</f>
        <v>713000660967</v>
      </c>
      <c r="E5" s="737">
        <v>33791</v>
      </c>
      <c r="F5" s="737" t="s">
        <v>2145</v>
      </c>
      <c r="G5" s="737"/>
    </row>
    <row r="6" spans="1:7" x14ac:dyDescent="0.25">
      <c r="A6" s="737">
        <v>4</v>
      </c>
      <c r="B6" s="9">
        <v>76456652921</v>
      </c>
      <c r="C6" s="47"/>
      <c r="D6" s="750">
        <f t="shared" si="0"/>
        <v>789457313888</v>
      </c>
      <c r="E6" s="737">
        <v>640</v>
      </c>
      <c r="F6" s="737" t="s">
        <v>2162</v>
      </c>
      <c r="G6" s="737"/>
    </row>
    <row r="7" spans="1:7" x14ac:dyDescent="0.25">
      <c r="A7" s="737">
        <v>5</v>
      </c>
      <c r="B7" s="9"/>
      <c r="C7" s="47">
        <v>59500000000</v>
      </c>
      <c r="D7" s="750">
        <f t="shared" si="0"/>
        <v>729957313888</v>
      </c>
      <c r="E7" s="737">
        <v>1100</v>
      </c>
      <c r="F7" s="737" t="s">
        <v>2210</v>
      </c>
      <c r="G7" s="737" t="s">
        <v>2182</v>
      </c>
    </row>
    <row r="8" spans="1:7" x14ac:dyDescent="0.25">
      <c r="A8" s="737">
        <v>6</v>
      </c>
      <c r="B8" s="9">
        <v>28110153732</v>
      </c>
      <c r="C8" s="47"/>
      <c r="D8" s="750">
        <f t="shared" si="0"/>
        <v>758067467620</v>
      </c>
      <c r="E8" s="737">
        <v>2299</v>
      </c>
      <c r="F8" s="737" t="s">
        <v>2209</v>
      </c>
      <c r="G8" s="737"/>
    </row>
    <row r="9" spans="1:7" x14ac:dyDescent="0.25">
      <c r="A9" s="737">
        <v>7</v>
      </c>
      <c r="B9" s="9">
        <v>45185507954</v>
      </c>
      <c r="C9" s="47"/>
      <c r="D9" s="750">
        <f t="shared" si="0"/>
        <v>803252975574</v>
      </c>
      <c r="E9" s="737">
        <v>3891</v>
      </c>
      <c r="F9" s="737" t="s">
        <v>1717</v>
      </c>
      <c r="G9" s="737"/>
    </row>
    <row r="10" spans="1:7" x14ac:dyDescent="0.25">
      <c r="A10" s="737">
        <v>8</v>
      </c>
      <c r="B10" s="9">
        <v>55628816113</v>
      </c>
      <c r="C10" s="47"/>
      <c r="D10" s="750">
        <f t="shared" si="0"/>
        <v>858881791687</v>
      </c>
      <c r="E10" s="737">
        <v>4198</v>
      </c>
      <c r="F10" s="737" t="s">
        <v>2291</v>
      </c>
      <c r="G10" s="737"/>
    </row>
    <row r="11" spans="1:7" x14ac:dyDescent="0.25">
      <c r="A11" s="737">
        <v>9</v>
      </c>
      <c r="B11" s="9">
        <v>148802911147</v>
      </c>
      <c r="C11" s="47"/>
      <c r="D11" s="750">
        <f t="shared" si="0"/>
        <v>1007684702834</v>
      </c>
      <c r="E11" s="737">
        <v>5648</v>
      </c>
      <c r="F11" s="737" t="s">
        <v>1736</v>
      </c>
      <c r="G11" s="737"/>
    </row>
    <row r="12" spans="1:7" x14ac:dyDescent="0.25">
      <c r="A12" s="737"/>
      <c r="B12" s="9"/>
      <c r="C12" s="47"/>
      <c r="D12" s="750">
        <f t="shared" si="0"/>
        <v>1007684702834</v>
      </c>
      <c r="E12" s="737"/>
      <c r="F12" s="737"/>
      <c r="G12" s="737"/>
    </row>
    <row r="13" spans="1:7" x14ac:dyDescent="0.25">
      <c r="A13" s="737"/>
      <c r="B13" s="9"/>
      <c r="C13" s="47"/>
      <c r="D13" s="750">
        <f t="shared" si="0"/>
        <v>1007684702834</v>
      </c>
      <c r="E13" s="737"/>
      <c r="F13" s="737"/>
      <c r="G13" s="737"/>
    </row>
    <row r="14" spans="1:7" x14ac:dyDescent="0.25">
      <c r="A14" s="737"/>
      <c r="B14" s="9"/>
      <c r="C14" s="47"/>
      <c r="D14" s="750">
        <f t="shared" si="0"/>
        <v>1007684702834</v>
      </c>
      <c r="E14" s="737"/>
      <c r="F14" s="737"/>
      <c r="G14" s="737"/>
    </row>
    <row r="15" spans="1:7" x14ac:dyDescent="0.25">
      <c r="A15" s="737"/>
      <c r="B15" s="9"/>
      <c r="C15" s="47"/>
      <c r="D15" s="750">
        <f t="shared" si="0"/>
        <v>1007684702834</v>
      </c>
      <c r="E15" s="737"/>
      <c r="F15" s="737"/>
      <c r="G15" s="737"/>
    </row>
    <row r="16" spans="1:7" x14ac:dyDescent="0.25">
      <c r="A16" s="737"/>
      <c r="B16" s="9"/>
      <c r="C16" s="47"/>
      <c r="D16" s="750">
        <f t="shared" si="0"/>
        <v>1007684702834</v>
      </c>
      <c r="E16" s="737"/>
      <c r="F16" s="737"/>
      <c r="G16" s="737"/>
    </row>
    <row r="17" spans="1:7" x14ac:dyDescent="0.25">
      <c r="A17" s="737"/>
      <c r="B17" s="9"/>
      <c r="C17" s="47"/>
      <c r="D17" s="750">
        <f t="shared" si="0"/>
        <v>1007684702834</v>
      </c>
      <c r="E17" s="737"/>
      <c r="F17" s="737"/>
      <c r="G17" s="737"/>
    </row>
    <row r="18" spans="1:7" ht="15.75" thickBot="1" x14ac:dyDescent="0.3">
      <c r="A18" s="735"/>
      <c r="B18" s="733"/>
      <c r="C18" s="48"/>
      <c r="D18" s="752">
        <f t="shared" si="0"/>
        <v>1007684702834</v>
      </c>
      <c r="E18" s="737"/>
      <c r="F18" s="737"/>
      <c r="G18" s="737"/>
    </row>
    <row r="19" spans="1:7" ht="15.75" thickBot="1" x14ac:dyDescent="0.3">
      <c r="A19" s="739" t="s">
        <v>6</v>
      </c>
      <c r="B19" s="460">
        <f>SUM(B3:B18)</f>
        <v>1067184702834</v>
      </c>
      <c r="C19" s="754">
        <f>SUM(C3:C18)</f>
        <v>59500000000</v>
      </c>
      <c r="D19" s="753">
        <f>SUM(B19-C19)</f>
        <v>1007684702834</v>
      </c>
      <c r="E19" s="738"/>
      <c r="F19" s="737"/>
      <c r="G19" s="737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H24"/>
  <sheetViews>
    <sheetView rightToLeft="1" topLeftCell="A7" workbookViewId="0">
      <selection activeCell="A24" sqref="A24:E24"/>
    </sheetView>
  </sheetViews>
  <sheetFormatPr defaultRowHeight="15" x14ac:dyDescent="0.25"/>
  <cols>
    <col min="2" max="2" width="15.42578125" bestFit="1" customWidth="1"/>
    <col min="3" max="3" width="17.140625" style="3" bestFit="1" customWidth="1"/>
    <col min="5" max="5" width="25.42578125" bestFit="1" customWidth="1"/>
    <col min="6" max="6" width="23.85546875" bestFit="1" customWidth="1"/>
  </cols>
  <sheetData>
    <row r="1" spans="1:8" ht="23.25" x14ac:dyDescent="0.25">
      <c r="A1" s="1461" t="s">
        <v>1135</v>
      </c>
      <c r="B1" s="1461"/>
      <c r="C1" s="1461"/>
      <c r="D1" s="1461"/>
      <c r="E1" s="1461"/>
      <c r="F1" s="312" t="s">
        <v>1134</v>
      </c>
    </row>
    <row r="2" spans="1:8" ht="42" x14ac:dyDescent="0.25">
      <c r="A2" s="317" t="s">
        <v>277</v>
      </c>
      <c r="B2" s="317" t="s">
        <v>149</v>
      </c>
      <c r="C2" s="306" t="s">
        <v>1138</v>
      </c>
      <c r="D2" s="317" t="s">
        <v>609</v>
      </c>
      <c r="E2" s="315" t="s">
        <v>1137</v>
      </c>
      <c r="F2" s="313" t="s">
        <v>1133</v>
      </c>
    </row>
    <row r="3" spans="1:8" ht="21" x14ac:dyDescent="0.25">
      <c r="A3" s="238">
        <v>1</v>
      </c>
      <c r="B3" s="311" t="s">
        <v>1132</v>
      </c>
      <c r="C3" s="310">
        <v>200000</v>
      </c>
      <c r="D3" s="238" t="s">
        <v>883</v>
      </c>
      <c r="E3" s="316">
        <v>734500</v>
      </c>
      <c r="F3" s="314">
        <v>200000</v>
      </c>
    </row>
    <row r="4" spans="1:8" ht="21" x14ac:dyDescent="0.25">
      <c r="A4" s="238">
        <v>2</v>
      </c>
      <c r="B4" s="311" t="s">
        <v>1131</v>
      </c>
      <c r="C4" s="310">
        <v>54458.82</v>
      </c>
      <c r="D4" s="238" t="s">
        <v>883</v>
      </c>
      <c r="E4" s="316">
        <v>200000</v>
      </c>
      <c r="F4" s="314">
        <v>54458.82</v>
      </c>
    </row>
    <row r="5" spans="1:8" ht="21" x14ac:dyDescent="0.25">
      <c r="A5" s="238">
        <v>3</v>
      </c>
      <c r="B5" s="311" t="s">
        <v>1130</v>
      </c>
      <c r="C5" s="310">
        <v>300000</v>
      </c>
      <c r="D5" s="238" t="s">
        <v>912</v>
      </c>
      <c r="E5" s="316">
        <v>300000</v>
      </c>
      <c r="F5" s="314">
        <f>C5/3.6725</f>
        <v>81688.223281143641</v>
      </c>
    </row>
    <row r="6" spans="1:8" ht="21" x14ac:dyDescent="0.25">
      <c r="A6" s="238">
        <v>4</v>
      </c>
      <c r="B6" s="311" t="s">
        <v>1136</v>
      </c>
      <c r="C6" s="310">
        <v>400000</v>
      </c>
      <c r="D6" s="238" t="s">
        <v>912</v>
      </c>
      <c r="E6" s="316">
        <v>400000</v>
      </c>
      <c r="F6" s="314">
        <f>C6/3.6725</f>
        <v>108917.63104152484</v>
      </c>
    </row>
    <row r="7" spans="1:8" ht="21" x14ac:dyDescent="0.25">
      <c r="C7" s="11"/>
      <c r="E7" s="11"/>
      <c r="F7" s="309"/>
    </row>
    <row r="8" spans="1:8" ht="23.25" x14ac:dyDescent="0.35">
      <c r="A8" s="1462" t="s">
        <v>1129</v>
      </c>
      <c r="B8" s="1462"/>
      <c r="C8" s="1462"/>
      <c r="D8" s="1462"/>
      <c r="E8" s="308">
        <f>SUM(E3:E6)</f>
        <v>1634500</v>
      </c>
      <c r="F8" s="307">
        <f>SUM(F3:F6)</f>
        <v>445064.67432266846</v>
      </c>
    </row>
    <row r="11" spans="1:8" ht="15" customHeight="1" x14ac:dyDescent="0.25">
      <c r="B11" s="1463" t="s">
        <v>1139</v>
      </c>
      <c r="C11" s="1463"/>
      <c r="D11" s="1463"/>
      <c r="E11" s="319">
        <v>961878.87</v>
      </c>
    </row>
    <row r="12" spans="1:8" ht="15" customHeight="1" x14ac:dyDescent="0.25">
      <c r="B12" s="320"/>
      <c r="C12" s="320"/>
      <c r="D12" s="320"/>
      <c r="E12" s="321"/>
    </row>
    <row r="13" spans="1:8" ht="15" customHeight="1" x14ac:dyDescent="0.25">
      <c r="B13" s="318"/>
      <c r="C13" s="318"/>
      <c r="D13" s="318"/>
      <c r="E13" s="318"/>
    </row>
    <row r="14" spans="1:8" ht="24.75" customHeight="1" x14ac:dyDescent="0.25">
      <c r="A14" s="1464" t="s">
        <v>1140</v>
      </c>
      <c r="B14" s="1464"/>
      <c r="C14" s="1464"/>
      <c r="D14" s="1464"/>
      <c r="E14" s="1464"/>
      <c r="F14" s="318"/>
    </row>
    <row r="15" spans="1:8" x14ac:dyDescent="0.25">
      <c r="A15" s="303" t="s">
        <v>277</v>
      </c>
      <c r="B15" s="303" t="s">
        <v>149</v>
      </c>
      <c r="C15" s="325" t="s">
        <v>608</v>
      </c>
      <c r="D15" s="303" t="s">
        <v>609</v>
      </c>
      <c r="E15" s="1467" t="s">
        <v>234</v>
      </c>
      <c r="F15" s="1467"/>
    </row>
    <row r="16" spans="1:8" x14ac:dyDescent="0.25">
      <c r="A16" s="278">
        <v>1</v>
      </c>
      <c r="B16" s="278" t="s">
        <v>1143</v>
      </c>
      <c r="C16" s="326">
        <v>80000</v>
      </c>
      <c r="D16" s="33" t="s">
        <v>912</v>
      </c>
      <c r="E16" s="1468" t="s">
        <v>1145</v>
      </c>
      <c r="F16" s="1468"/>
      <c r="H16">
        <v>227000</v>
      </c>
    </row>
    <row r="17" spans="1:6" x14ac:dyDescent="0.25">
      <c r="A17" s="278">
        <v>2</v>
      </c>
      <c r="B17" s="278" t="s">
        <v>1144</v>
      </c>
      <c r="C17" s="326">
        <v>80000</v>
      </c>
      <c r="D17" s="33"/>
      <c r="E17" s="1469" t="s">
        <v>1145</v>
      </c>
      <c r="F17" s="1470"/>
    </row>
    <row r="18" spans="1:6" x14ac:dyDescent="0.25">
      <c r="A18" s="278">
        <v>3</v>
      </c>
      <c r="B18" s="278"/>
      <c r="C18" s="326"/>
      <c r="D18" s="33"/>
      <c r="E18" s="1469"/>
      <c r="F18" s="1470"/>
    </row>
    <row r="19" spans="1:6" x14ac:dyDescent="0.25">
      <c r="A19" s="278">
        <v>4</v>
      </c>
      <c r="B19" s="278"/>
      <c r="C19" s="326"/>
      <c r="D19" s="33"/>
      <c r="E19" s="1469"/>
      <c r="F19" s="1470"/>
    </row>
    <row r="20" spans="1:6" x14ac:dyDescent="0.25">
      <c r="A20" s="278">
        <v>5</v>
      </c>
      <c r="B20" s="278" t="s">
        <v>859</v>
      </c>
      <c r="C20" s="326">
        <v>104000</v>
      </c>
      <c r="D20" s="33" t="s">
        <v>912</v>
      </c>
      <c r="E20" s="1468" t="s">
        <v>1142</v>
      </c>
      <c r="F20" s="1468"/>
    </row>
    <row r="21" spans="1:6" x14ac:dyDescent="0.25">
      <c r="A21" s="42"/>
      <c r="B21" s="42"/>
      <c r="C21" s="67"/>
      <c r="D21" s="4"/>
      <c r="E21" s="42"/>
    </row>
    <row r="22" spans="1:6" ht="19.5" thickBot="1" x14ac:dyDescent="0.3">
      <c r="A22" s="1465" t="s">
        <v>1141</v>
      </c>
      <c r="B22" s="1466"/>
      <c r="C22" s="322">
        <f>SUM(C16:C20)</f>
        <v>264000</v>
      </c>
      <c r="D22" s="323" t="s">
        <v>912</v>
      </c>
      <c r="E22" s="324">
        <f>C22/3.6725</f>
        <v>71885.636487406402</v>
      </c>
    </row>
    <row r="24" spans="1:6" x14ac:dyDescent="0.25">
      <c r="A24" s="107">
        <v>1</v>
      </c>
      <c r="B24" s="263" t="s">
        <v>1870</v>
      </c>
      <c r="C24" s="251">
        <v>150000</v>
      </c>
      <c r="D24" s="263" t="s">
        <v>912</v>
      </c>
      <c r="E24" s="263" t="s">
        <v>1871</v>
      </c>
      <c r="F24" s="630"/>
    </row>
  </sheetData>
  <mergeCells count="11">
    <mergeCell ref="A1:E1"/>
    <mergeCell ref="A8:D8"/>
    <mergeCell ref="B11:D11"/>
    <mergeCell ref="A14:E14"/>
    <mergeCell ref="A22:B22"/>
    <mergeCell ref="E15:F15"/>
    <mergeCell ref="E16:F16"/>
    <mergeCell ref="E20:F20"/>
    <mergeCell ref="E17:F17"/>
    <mergeCell ref="E18:F18"/>
    <mergeCell ref="E19:F19"/>
  </mergeCells>
  <pageMargins left="0.25" right="0.25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L124"/>
  <sheetViews>
    <sheetView rightToLeft="1" topLeftCell="A12" workbookViewId="0">
      <selection activeCell="I17" sqref="I17:I18"/>
    </sheetView>
  </sheetViews>
  <sheetFormatPr defaultRowHeight="15" x14ac:dyDescent="0.25"/>
  <cols>
    <col min="2" max="2" width="11" bestFit="1" customWidth="1"/>
    <col min="3" max="3" width="28.5703125" bestFit="1" customWidth="1"/>
    <col min="4" max="4" width="23.42578125" bestFit="1" customWidth="1"/>
    <col min="5" max="5" width="21.140625" style="2" bestFit="1" customWidth="1"/>
    <col min="6" max="6" width="12.5703125" style="2" bestFit="1" customWidth="1"/>
    <col min="7" max="7" width="20.28515625" bestFit="1" customWidth="1"/>
    <col min="8" max="8" width="16.85546875" bestFit="1" customWidth="1"/>
    <col min="9" max="9" width="36.42578125" bestFit="1" customWidth="1"/>
    <col min="11" max="11" width="10.28515625" customWidth="1"/>
  </cols>
  <sheetData>
    <row r="1" spans="1:12" ht="18.75" x14ac:dyDescent="0.25">
      <c r="A1" s="1464" t="s">
        <v>1695</v>
      </c>
      <c r="B1" s="1464"/>
      <c r="C1" s="1464"/>
      <c r="D1" s="1464"/>
      <c r="E1" s="1464"/>
      <c r="F1" s="318"/>
      <c r="G1" s="318"/>
      <c r="H1" s="318"/>
    </row>
    <row r="2" spans="1:12" ht="21.75" thickBot="1" x14ac:dyDescent="0.3">
      <c r="B2" s="1483" t="s">
        <v>1191</v>
      </c>
      <c r="C2" s="1483"/>
      <c r="D2" s="1483"/>
      <c r="E2" s="1483"/>
      <c r="F2" s="337"/>
      <c r="H2" s="2"/>
    </row>
    <row r="3" spans="1:12" ht="21.75" thickBot="1" x14ac:dyDescent="0.3">
      <c r="B3" s="327" t="s">
        <v>277</v>
      </c>
      <c r="C3" s="328" t="s">
        <v>20</v>
      </c>
      <c r="D3" s="328" t="s">
        <v>1182</v>
      </c>
      <c r="E3" s="489" t="s">
        <v>1183</v>
      </c>
      <c r="F3" s="345"/>
      <c r="H3" s="2"/>
    </row>
    <row r="4" spans="1:12" ht="21" x14ac:dyDescent="0.25">
      <c r="B4" s="311">
        <v>1</v>
      </c>
      <c r="C4" s="311" t="s">
        <v>263</v>
      </c>
      <c r="D4" s="486">
        <v>38300227.649999999</v>
      </c>
      <c r="E4" s="490" t="s">
        <v>1696</v>
      </c>
      <c r="F4" s="338"/>
      <c r="H4" s="2"/>
    </row>
    <row r="5" spans="1:12" ht="21" x14ac:dyDescent="0.35">
      <c r="B5" s="329">
        <v>2</v>
      </c>
      <c r="C5" s="329" t="s">
        <v>3</v>
      </c>
      <c r="D5" s="330">
        <v>16802555.359999999</v>
      </c>
      <c r="E5" s="1486" t="s">
        <v>1185</v>
      </c>
      <c r="F5" s="338"/>
      <c r="H5" s="2"/>
    </row>
    <row r="6" spans="1:12" ht="21" x14ac:dyDescent="0.35">
      <c r="B6" s="311">
        <v>3</v>
      </c>
      <c r="C6" s="311" t="s">
        <v>1184</v>
      </c>
      <c r="D6" s="451">
        <v>10492892.630000001</v>
      </c>
      <c r="E6" s="1487"/>
      <c r="F6" s="338"/>
      <c r="H6" s="2"/>
    </row>
    <row r="7" spans="1:12" ht="21" x14ac:dyDescent="0.35">
      <c r="B7" s="311">
        <v>4</v>
      </c>
      <c r="C7" s="311" t="s">
        <v>1186</v>
      </c>
      <c r="D7" s="488">
        <v>514699.69</v>
      </c>
      <c r="E7" s="490" t="s">
        <v>1696</v>
      </c>
      <c r="F7" s="338"/>
      <c r="H7" s="2"/>
    </row>
    <row r="8" spans="1:12" ht="21" x14ac:dyDescent="0.35">
      <c r="B8" s="311">
        <v>5</v>
      </c>
      <c r="C8" s="311" t="s">
        <v>1493</v>
      </c>
      <c r="D8" s="451">
        <v>136419955.15000001</v>
      </c>
      <c r="E8" s="487" t="s">
        <v>1185</v>
      </c>
      <c r="F8" s="338"/>
      <c r="H8" s="2"/>
    </row>
    <row r="9" spans="1:12" ht="21.75" thickBot="1" x14ac:dyDescent="0.4">
      <c r="B9" s="1484" t="s">
        <v>1187</v>
      </c>
      <c r="C9" s="1485"/>
      <c r="D9" s="450">
        <f>SUM(D4:D8)</f>
        <v>202530330.48000002</v>
      </c>
      <c r="E9" s="335"/>
      <c r="F9" s="335"/>
      <c r="H9" s="2"/>
    </row>
    <row r="10" spans="1:12" x14ac:dyDescent="0.25">
      <c r="B10" s="1387"/>
      <c r="C10" s="1387"/>
      <c r="D10" s="1387"/>
      <c r="E10" s="1387"/>
      <c r="F10" s="41"/>
      <c r="H10" s="2"/>
    </row>
    <row r="11" spans="1:12" ht="24" thickBot="1" x14ac:dyDescent="0.3">
      <c r="A11" s="1190" t="s">
        <v>1192</v>
      </c>
      <c r="B11" s="1190"/>
      <c r="C11" s="1190"/>
      <c r="D11" s="1190"/>
      <c r="E11" s="1190"/>
      <c r="F11" s="1190"/>
      <c r="G11" s="1190"/>
      <c r="H11" s="1190"/>
      <c r="I11" s="1190"/>
      <c r="J11" s="1190"/>
      <c r="K11" s="1190"/>
    </row>
    <row r="12" spans="1:12" ht="37.5" x14ac:dyDescent="0.25">
      <c r="A12" s="493" t="s">
        <v>277</v>
      </c>
      <c r="B12" s="494" t="s">
        <v>20</v>
      </c>
      <c r="C12" s="495" t="s">
        <v>1260</v>
      </c>
      <c r="D12" s="494" t="s">
        <v>1182</v>
      </c>
      <c r="E12" s="496" t="s">
        <v>1258</v>
      </c>
      <c r="F12" s="497" t="s">
        <v>1261</v>
      </c>
      <c r="G12" s="494" t="s">
        <v>1188</v>
      </c>
      <c r="H12" s="497" t="s">
        <v>1189</v>
      </c>
      <c r="I12" s="494" t="s">
        <v>234</v>
      </c>
      <c r="J12" s="498" t="s">
        <v>1221</v>
      </c>
      <c r="K12" s="499" t="s">
        <v>1222</v>
      </c>
    </row>
    <row r="13" spans="1:12" ht="18.75" x14ac:dyDescent="0.25">
      <c r="A13" s="473">
        <v>1</v>
      </c>
      <c r="B13" s="1475" t="s">
        <v>3</v>
      </c>
      <c r="C13" s="33" t="s">
        <v>1697</v>
      </c>
      <c r="D13" s="332">
        <v>2154775.63</v>
      </c>
      <c r="E13" s="471"/>
      <c r="F13" s="478"/>
      <c r="G13" s="479" t="s">
        <v>1190</v>
      </c>
      <c r="H13" s="1478">
        <f>SUM(D13:D14)</f>
        <v>31595460.869999997</v>
      </c>
      <c r="I13" s="470"/>
      <c r="J13" s="33"/>
      <c r="K13" s="472"/>
      <c r="L13" s="42"/>
    </row>
    <row r="14" spans="1:12" ht="19.5" thickBot="1" x14ac:dyDescent="0.3">
      <c r="A14" s="510">
        <v>2</v>
      </c>
      <c r="B14" s="1475"/>
      <c r="C14" s="58" t="s">
        <v>1679</v>
      </c>
      <c r="D14" s="481">
        <v>29440685.239999998</v>
      </c>
      <c r="E14" s="500"/>
      <c r="F14" s="469"/>
      <c r="G14" s="482" t="s">
        <v>1680</v>
      </c>
      <c r="H14" s="1478"/>
      <c r="I14" s="501"/>
      <c r="J14" s="58"/>
      <c r="K14" s="480"/>
      <c r="L14" s="42"/>
    </row>
    <row r="15" spans="1:12" ht="18.75" x14ac:dyDescent="0.25">
      <c r="A15" s="342">
        <v>4</v>
      </c>
      <c r="B15" s="1493" t="s">
        <v>263</v>
      </c>
      <c r="C15" s="346" t="s">
        <v>1380</v>
      </c>
      <c r="D15" s="341">
        <v>32488407.800000001</v>
      </c>
      <c r="E15" s="347">
        <v>32488407.800000001</v>
      </c>
      <c r="F15" s="348" t="s">
        <v>1702</v>
      </c>
      <c r="G15" s="484" t="s">
        <v>1381</v>
      </c>
      <c r="H15" s="1477">
        <f>SUM(D15:D17)</f>
        <v>190629879.52000001</v>
      </c>
      <c r="I15" s="502"/>
      <c r="J15" s="346">
        <v>47411</v>
      </c>
      <c r="K15" s="483" t="s">
        <v>1495</v>
      </c>
      <c r="L15" s="42"/>
    </row>
    <row r="16" spans="1:12" ht="18.75" x14ac:dyDescent="0.25">
      <c r="A16" s="1471">
        <v>5</v>
      </c>
      <c r="B16" s="1475"/>
      <c r="C16" s="1443" t="s">
        <v>1620</v>
      </c>
      <c r="D16" s="1480">
        <v>158141471.72</v>
      </c>
      <c r="E16" s="477"/>
      <c r="F16" s="478"/>
      <c r="G16" s="1474" t="s">
        <v>1381</v>
      </c>
      <c r="H16" s="1478"/>
      <c r="I16" s="448" t="s">
        <v>1703</v>
      </c>
      <c r="J16" s="1488"/>
      <c r="K16" s="1489"/>
      <c r="L16" s="42"/>
    </row>
    <row r="17" spans="1:12" ht="18.75" x14ac:dyDescent="0.25">
      <c r="A17" s="1472"/>
      <c r="B17" s="1475"/>
      <c r="C17" s="1444"/>
      <c r="D17" s="1481"/>
      <c r="E17" s="476"/>
      <c r="F17" s="469"/>
      <c r="G17" s="1475"/>
      <c r="H17" s="1478"/>
      <c r="I17" s="1490" t="s">
        <v>1704</v>
      </c>
      <c r="J17" s="491"/>
      <c r="K17" s="492"/>
      <c r="L17" s="42"/>
    </row>
    <row r="18" spans="1:12" ht="19.5" thickBot="1" x14ac:dyDescent="0.3">
      <c r="A18" s="1473"/>
      <c r="B18" s="1476"/>
      <c r="C18" s="1492"/>
      <c r="D18" s="1482"/>
      <c r="E18" s="512"/>
      <c r="F18" s="513"/>
      <c r="G18" s="1476"/>
      <c r="H18" s="1479"/>
      <c r="I18" s="1491"/>
      <c r="J18" s="491"/>
      <c r="K18" s="492"/>
      <c r="L18" s="42"/>
    </row>
    <row r="19" spans="1:12" ht="19.5" thickBot="1" x14ac:dyDescent="0.3">
      <c r="A19" s="511">
        <v>6</v>
      </c>
      <c r="B19" s="503" t="s">
        <v>1184</v>
      </c>
      <c r="C19" s="137" t="s">
        <v>1534</v>
      </c>
      <c r="D19" s="504">
        <v>90342088.040000007</v>
      </c>
      <c r="E19" s="505"/>
      <c r="F19" s="506"/>
      <c r="G19" s="507" t="s">
        <v>1494</v>
      </c>
      <c r="H19" s="508">
        <f>SUM(D19:D19)</f>
        <v>90342088.040000007</v>
      </c>
      <c r="I19" s="509"/>
      <c r="J19" s="1496" t="s">
        <v>1496</v>
      </c>
      <c r="K19" s="1497"/>
    </row>
    <row r="20" spans="1:12" ht="18.75" x14ac:dyDescent="0.25">
      <c r="A20" s="342">
        <v>7</v>
      </c>
      <c r="B20" s="1493" t="s">
        <v>1493</v>
      </c>
      <c r="C20" s="346"/>
      <c r="D20" s="341"/>
      <c r="E20" s="347"/>
      <c r="F20" s="348"/>
      <c r="G20" s="484"/>
      <c r="H20" s="1506">
        <f>SUM(D20:D24)</f>
        <v>136671928.69</v>
      </c>
      <c r="I20" s="459"/>
      <c r="J20" s="1494"/>
      <c r="K20" s="1495"/>
    </row>
    <row r="21" spans="1:12" ht="18.75" x14ac:dyDescent="0.25">
      <c r="A21" s="473">
        <v>8</v>
      </c>
      <c r="B21" s="1475"/>
      <c r="C21" s="33" t="s">
        <v>1676</v>
      </c>
      <c r="D21" s="332">
        <v>52869043.149999999</v>
      </c>
      <c r="E21" s="477"/>
      <c r="F21" s="478"/>
      <c r="G21" s="479" t="s">
        <v>1677</v>
      </c>
      <c r="H21" s="1507"/>
      <c r="I21" s="466"/>
      <c r="J21" s="33"/>
      <c r="K21" s="472"/>
    </row>
    <row r="22" spans="1:12" ht="18.75" x14ac:dyDescent="0.25">
      <c r="A22" s="473">
        <v>9</v>
      </c>
      <c r="B22" s="1475"/>
      <c r="C22" s="33" t="s">
        <v>1701</v>
      </c>
      <c r="D22" s="332">
        <v>21023576.030000001</v>
      </c>
      <c r="E22" s="477"/>
      <c r="F22" s="478"/>
      <c r="G22" s="479" t="s">
        <v>1677</v>
      </c>
      <c r="H22" s="1507"/>
      <c r="I22" s="466"/>
      <c r="J22" s="33"/>
      <c r="K22" s="472"/>
    </row>
    <row r="23" spans="1:12" ht="18.75" x14ac:dyDescent="0.25">
      <c r="A23" s="473">
        <v>10</v>
      </c>
      <c r="B23" s="1475"/>
      <c r="C23" s="33" t="s">
        <v>1678</v>
      </c>
      <c r="D23" s="332">
        <v>37611654.969999999</v>
      </c>
      <c r="E23" s="477"/>
      <c r="F23" s="478"/>
      <c r="G23" s="479" t="s">
        <v>1677</v>
      </c>
      <c r="H23" s="1507"/>
      <c r="I23" s="466"/>
      <c r="J23" s="33"/>
      <c r="K23" s="472"/>
    </row>
    <row r="24" spans="1:12" ht="19.5" thickBot="1" x14ac:dyDescent="0.3">
      <c r="A24" s="474">
        <v>11</v>
      </c>
      <c r="B24" s="1476"/>
      <c r="C24" s="333" t="s">
        <v>1700</v>
      </c>
      <c r="D24" s="334">
        <v>25167654.539999999</v>
      </c>
      <c r="E24" s="336"/>
      <c r="F24" s="339"/>
      <c r="G24" s="485" t="s">
        <v>1677</v>
      </c>
      <c r="H24" s="1508"/>
      <c r="I24" s="355"/>
      <c r="J24" s="333"/>
      <c r="K24" s="475"/>
    </row>
    <row r="25" spans="1:12" ht="19.5" thickBot="1" x14ac:dyDescent="0.35">
      <c r="B25" s="1504" t="s">
        <v>112</v>
      </c>
      <c r="C25" s="1505"/>
      <c r="D25" s="353">
        <f>SUM(D13:D23)</f>
        <v>424071702.58000004</v>
      </c>
      <c r="E25" s="354">
        <f>SUM(E13:E23)</f>
        <v>32488407.800000001</v>
      </c>
      <c r="F25" s="340"/>
      <c r="H25" s="2"/>
    </row>
    <row r="26" spans="1:12" ht="18.75" x14ac:dyDescent="0.3">
      <c r="B26" s="434"/>
      <c r="C26" s="434"/>
      <c r="D26" s="435"/>
      <c r="E26" s="340"/>
      <c r="F26" s="340"/>
      <c r="H26" s="2"/>
    </row>
    <row r="27" spans="1:12" ht="18.75" x14ac:dyDescent="0.3">
      <c r="B27" s="434"/>
      <c r="C27" s="434"/>
      <c r="D27" s="435"/>
      <c r="E27" s="340"/>
      <c r="F27" s="340"/>
      <c r="H27" s="2"/>
    </row>
    <row r="28" spans="1:12" ht="18.75" x14ac:dyDescent="0.3">
      <c r="B28" s="434"/>
      <c r="C28" s="434"/>
      <c r="D28" s="435"/>
      <c r="E28" s="340"/>
      <c r="F28" s="340"/>
      <c r="H28" s="2"/>
    </row>
    <row r="29" spans="1:12" ht="18.75" x14ac:dyDescent="0.3">
      <c r="B29" s="434"/>
      <c r="C29" s="434"/>
      <c r="D29" s="435"/>
      <c r="E29" s="340"/>
      <c r="F29" s="340"/>
      <c r="H29" s="2"/>
    </row>
    <row r="30" spans="1:12" ht="18.75" x14ac:dyDescent="0.3">
      <c r="B30" s="434"/>
      <c r="C30" s="434"/>
      <c r="D30" s="435"/>
      <c r="E30" s="340"/>
      <c r="F30" s="340"/>
      <c r="H30" s="2"/>
    </row>
    <row r="31" spans="1:12" ht="18.75" x14ac:dyDescent="0.3">
      <c r="B31" s="434"/>
      <c r="C31" s="434"/>
      <c r="D31" s="435"/>
      <c r="E31" s="340"/>
      <c r="F31" s="340"/>
      <c r="H31" s="2"/>
    </row>
    <row r="32" spans="1:12" ht="18.75" x14ac:dyDescent="0.3">
      <c r="B32" s="434"/>
      <c r="C32" s="434"/>
      <c r="D32" s="435"/>
      <c r="E32" s="340"/>
      <c r="F32" s="340"/>
      <c r="H32" s="2"/>
    </row>
    <row r="33" spans="2:8" ht="18.75" x14ac:dyDescent="0.3">
      <c r="B33" s="434"/>
      <c r="C33" s="434"/>
      <c r="D33" s="435"/>
      <c r="E33" s="340"/>
      <c r="F33" s="340"/>
      <c r="H33" s="2"/>
    </row>
    <row r="34" spans="2:8" ht="18.75" x14ac:dyDescent="0.3">
      <c r="B34" s="434"/>
      <c r="C34" s="434"/>
      <c r="D34" s="435"/>
      <c r="E34" s="340"/>
      <c r="F34" s="340"/>
      <c r="H34" s="2"/>
    </row>
    <row r="35" spans="2:8" ht="18.75" x14ac:dyDescent="0.3">
      <c r="B35" s="434"/>
      <c r="C35" s="434"/>
      <c r="D35" s="435"/>
      <c r="E35" s="340"/>
      <c r="F35" s="340"/>
      <c r="H35" s="2"/>
    </row>
    <row r="36" spans="2:8" ht="18.75" x14ac:dyDescent="0.3">
      <c r="B36" s="434"/>
      <c r="C36" s="434"/>
      <c r="D36" s="435"/>
      <c r="E36" s="340"/>
      <c r="F36" s="340"/>
      <c r="H36" s="2"/>
    </row>
    <row r="37" spans="2:8" ht="18.75" x14ac:dyDescent="0.3">
      <c r="B37" s="434"/>
      <c r="C37" s="434"/>
      <c r="D37" s="435"/>
      <c r="E37" s="340"/>
      <c r="F37" s="340"/>
      <c r="H37" s="2"/>
    </row>
    <row r="38" spans="2:8" ht="18.75" x14ac:dyDescent="0.3">
      <c r="B38" s="434"/>
      <c r="C38" s="434"/>
      <c r="D38" s="435"/>
      <c r="E38" s="340"/>
      <c r="F38" s="340"/>
      <c r="H38" s="2"/>
    </row>
    <row r="39" spans="2:8" ht="18.75" x14ac:dyDescent="0.3">
      <c r="B39" s="434"/>
      <c r="C39" s="434"/>
      <c r="D39" s="435"/>
      <c r="E39" s="340"/>
      <c r="F39" s="340"/>
      <c r="H39" s="2"/>
    </row>
    <row r="40" spans="2:8" ht="18.75" x14ac:dyDescent="0.3">
      <c r="B40" s="434"/>
      <c r="C40" s="434"/>
      <c r="D40" s="435"/>
      <c r="E40" s="340"/>
      <c r="F40" s="340"/>
      <c r="H40" s="2"/>
    </row>
    <row r="41" spans="2:8" ht="18.75" x14ac:dyDescent="0.3">
      <c r="B41" s="434"/>
      <c r="C41" s="434"/>
      <c r="D41" s="435"/>
      <c r="E41" s="340"/>
      <c r="F41" s="340"/>
      <c r="H41" s="2"/>
    </row>
    <row r="42" spans="2:8" ht="18.75" x14ac:dyDescent="0.3">
      <c r="B42" s="434"/>
      <c r="C42" s="434"/>
      <c r="D42" s="435"/>
      <c r="E42" s="340"/>
      <c r="F42" s="340"/>
      <c r="H42" s="2"/>
    </row>
    <row r="43" spans="2:8" ht="18.75" x14ac:dyDescent="0.3">
      <c r="B43" s="434"/>
      <c r="C43" s="434"/>
      <c r="D43" s="435"/>
      <c r="E43" s="340"/>
      <c r="F43" s="340"/>
      <c r="H43" s="2"/>
    </row>
    <row r="44" spans="2:8" ht="18.75" x14ac:dyDescent="0.3">
      <c r="B44" s="434"/>
      <c r="C44" s="434"/>
      <c r="D44" s="435"/>
      <c r="E44" s="340"/>
      <c r="F44" s="340"/>
      <c r="H44" s="2"/>
    </row>
    <row r="45" spans="2:8" ht="18.75" x14ac:dyDescent="0.3">
      <c r="B45" s="434"/>
      <c r="C45" s="434"/>
      <c r="D45" s="435"/>
      <c r="E45" s="340"/>
      <c r="F45" s="340"/>
      <c r="H45" s="2"/>
    </row>
    <row r="46" spans="2:8" ht="18.75" x14ac:dyDescent="0.3">
      <c r="B46" s="434"/>
      <c r="C46" s="434"/>
      <c r="D46" s="435"/>
      <c r="E46" s="340"/>
      <c r="F46" s="340"/>
      <c r="H46" s="2"/>
    </row>
    <row r="47" spans="2:8" ht="18.75" x14ac:dyDescent="0.3">
      <c r="B47" s="434"/>
      <c r="C47" s="434"/>
      <c r="D47" s="435"/>
      <c r="E47" s="340"/>
      <c r="F47" s="340"/>
      <c r="H47" s="2"/>
    </row>
    <row r="48" spans="2:8" ht="18.75" x14ac:dyDescent="0.3">
      <c r="B48" s="434"/>
      <c r="C48" s="434"/>
      <c r="D48" s="435"/>
      <c r="E48" s="340"/>
      <c r="F48" s="340"/>
      <c r="H48" s="2"/>
    </row>
    <row r="49" spans="2:8" ht="18.75" x14ac:dyDescent="0.3">
      <c r="B49" s="434"/>
      <c r="C49" s="434"/>
      <c r="D49" s="435"/>
      <c r="E49" s="340"/>
      <c r="F49" s="340"/>
      <c r="H49" s="2"/>
    </row>
    <row r="50" spans="2:8" ht="18.75" x14ac:dyDescent="0.3">
      <c r="B50" s="434"/>
      <c r="C50" s="434"/>
      <c r="D50" s="435"/>
      <c r="E50" s="340"/>
      <c r="F50" s="340"/>
      <c r="H50" s="2"/>
    </row>
    <row r="51" spans="2:8" ht="18.75" x14ac:dyDescent="0.3">
      <c r="B51" s="434"/>
      <c r="C51" s="434"/>
      <c r="D51" s="435"/>
      <c r="E51" s="340"/>
      <c r="F51" s="340"/>
      <c r="H51" s="2"/>
    </row>
    <row r="52" spans="2:8" ht="18.75" x14ac:dyDescent="0.3">
      <c r="B52" s="434"/>
      <c r="C52" s="434"/>
      <c r="D52" s="435"/>
      <c r="E52" s="340"/>
      <c r="F52" s="340"/>
      <c r="H52" s="2"/>
    </row>
    <row r="53" spans="2:8" ht="18.75" x14ac:dyDescent="0.3">
      <c r="B53" s="434"/>
      <c r="C53" s="434"/>
      <c r="D53" s="435"/>
      <c r="E53" s="340"/>
      <c r="F53" s="340"/>
      <c r="H53" s="2"/>
    </row>
    <row r="54" spans="2:8" ht="18.75" x14ac:dyDescent="0.3">
      <c r="B54" s="434"/>
      <c r="C54" s="434"/>
      <c r="D54" s="435"/>
      <c r="E54" s="340"/>
      <c r="F54" s="340"/>
      <c r="H54" s="2"/>
    </row>
    <row r="55" spans="2:8" ht="18.75" x14ac:dyDescent="0.3">
      <c r="B55" s="434"/>
      <c r="C55" s="434"/>
      <c r="D55" s="435"/>
      <c r="E55" s="340"/>
      <c r="F55" s="340"/>
      <c r="H55" s="2"/>
    </row>
    <row r="56" spans="2:8" ht="18.75" x14ac:dyDescent="0.3">
      <c r="B56" s="434"/>
      <c r="C56" s="434"/>
      <c r="D56" s="435"/>
      <c r="E56" s="340"/>
      <c r="F56" s="340"/>
      <c r="H56" s="2"/>
    </row>
    <row r="57" spans="2:8" ht="18.75" x14ac:dyDescent="0.3">
      <c r="B57" s="434"/>
      <c r="C57" s="434"/>
      <c r="D57" s="435"/>
      <c r="E57" s="340"/>
      <c r="F57" s="340"/>
      <c r="H57" s="2"/>
    </row>
    <row r="58" spans="2:8" ht="18.75" x14ac:dyDescent="0.3">
      <c r="B58" s="434"/>
      <c r="C58" s="434"/>
      <c r="D58" s="435"/>
      <c r="E58" s="340"/>
      <c r="F58" s="340"/>
      <c r="H58" s="2"/>
    </row>
    <row r="59" spans="2:8" ht="18.75" x14ac:dyDescent="0.3">
      <c r="B59" s="434"/>
      <c r="C59" s="434"/>
      <c r="D59" s="435"/>
      <c r="E59" s="340"/>
      <c r="F59" s="340"/>
      <c r="H59" s="2"/>
    </row>
    <row r="60" spans="2:8" ht="18.75" x14ac:dyDescent="0.3">
      <c r="B60" s="434"/>
      <c r="C60" s="434"/>
      <c r="D60" s="435"/>
      <c r="E60" s="340"/>
      <c r="F60" s="340"/>
      <c r="H60" s="2"/>
    </row>
    <row r="61" spans="2:8" ht="18.75" x14ac:dyDescent="0.3">
      <c r="B61" s="434"/>
      <c r="C61" s="434"/>
      <c r="D61" s="435"/>
      <c r="E61" s="340"/>
      <c r="F61" s="340"/>
      <c r="H61" s="2"/>
    </row>
    <row r="62" spans="2:8" ht="18.75" x14ac:dyDescent="0.3">
      <c r="B62" s="434"/>
      <c r="C62" s="434"/>
      <c r="D62" s="435"/>
      <c r="E62" s="340"/>
      <c r="F62" s="340"/>
      <c r="H62" s="2"/>
    </row>
    <row r="63" spans="2:8" ht="18.75" x14ac:dyDescent="0.3">
      <c r="B63" s="434"/>
      <c r="C63" s="434"/>
      <c r="D63" s="435"/>
      <c r="E63" s="340"/>
      <c r="F63" s="340"/>
      <c r="H63" s="2"/>
    </row>
    <row r="64" spans="2:8" ht="18.75" x14ac:dyDescent="0.3">
      <c r="B64" s="434"/>
      <c r="C64" s="434"/>
      <c r="D64" s="435"/>
      <c r="E64" s="340"/>
      <c r="F64" s="340"/>
      <c r="H64" s="2"/>
    </row>
    <row r="65" spans="2:8" ht="18.75" x14ac:dyDescent="0.3">
      <c r="B65" s="434"/>
      <c r="C65" s="434"/>
      <c r="D65" s="435"/>
      <c r="E65" s="340"/>
      <c r="F65" s="340"/>
      <c r="H65" s="2"/>
    </row>
    <row r="66" spans="2:8" ht="18.75" x14ac:dyDescent="0.3">
      <c r="B66" s="434"/>
      <c r="C66" s="434"/>
      <c r="D66" s="435"/>
      <c r="E66" s="340"/>
      <c r="F66" s="340"/>
      <c r="H66" s="2"/>
    </row>
    <row r="67" spans="2:8" ht="18.75" x14ac:dyDescent="0.3">
      <c r="B67" s="434"/>
      <c r="C67" s="434"/>
      <c r="D67" s="435"/>
      <c r="E67" s="340"/>
      <c r="F67" s="340"/>
      <c r="H67" s="2"/>
    </row>
    <row r="68" spans="2:8" ht="18.75" x14ac:dyDescent="0.3">
      <c r="B68" s="434"/>
      <c r="C68" s="434"/>
      <c r="D68" s="435"/>
      <c r="E68" s="340"/>
      <c r="F68" s="340"/>
      <c r="H68" s="2"/>
    </row>
    <row r="69" spans="2:8" ht="18.75" x14ac:dyDescent="0.3">
      <c r="B69" s="434"/>
      <c r="C69" s="434"/>
      <c r="D69" s="435"/>
      <c r="E69" s="340"/>
      <c r="F69" s="340"/>
      <c r="H69" s="2"/>
    </row>
    <row r="70" spans="2:8" ht="18.75" x14ac:dyDescent="0.3">
      <c r="B70" s="434"/>
      <c r="C70" s="434"/>
      <c r="D70" s="435"/>
      <c r="E70" s="340"/>
      <c r="F70" s="340"/>
      <c r="H70" s="2"/>
    </row>
    <row r="71" spans="2:8" ht="18.75" x14ac:dyDescent="0.3">
      <c r="B71" s="434"/>
      <c r="C71" s="434"/>
      <c r="D71" s="435"/>
      <c r="E71" s="340"/>
      <c r="F71" s="340"/>
      <c r="H71" s="2"/>
    </row>
    <row r="72" spans="2:8" ht="18.75" x14ac:dyDescent="0.3">
      <c r="B72" s="434"/>
      <c r="C72" s="434"/>
      <c r="D72" s="435"/>
      <c r="E72" s="340"/>
      <c r="F72" s="340"/>
      <c r="H72" s="2"/>
    </row>
    <row r="73" spans="2:8" ht="18.75" x14ac:dyDescent="0.3">
      <c r="B73" s="434"/>
      <c r="C73" s="434"/>
      <c r="D73" s="435"/>
      <c r="E73" s="340"/>
      <c r="F73" s="340"/>
      <c r="H73" s="2"/>
    </row>
    <row r="74" spans="2:8" ht="18.75" x14ac:dyDescent="0.3">
      <c r="B74" s="434"/>
      <c r="C74" s="434"/>
      <c r="D74" s="435"/>
      <c r="E74" s="340"/>
      <c r="F74" s="340"/>
      <c r="H74" s="2"/>
    </row>
    <row r="75" spans="2:8" x14ac:dyDescent="0.25">
      <c r="D75" s="2"/>
      <c r="H75" s="2"/>
    </row>
    <row r="76" spans="2:8" ht="18.75" x14ac:dyDescent="0.25">
      <c r="B76" s="303" t="s">
        <v>277</v>
      </c>
      <c r="C76" s="303" t="s">
        <v>1377</v>
      </c>
      <c r="D76" s="350" t="s">
        <v>995</v>
      </c>
      <c r="E76" s="351" t="s">
        <v>608</v>
      </c>
      <c r="F76" s="351" t="s">
        <v>609</v>
      </c>
      <c r="G76" s="349" t="s">
        <v>1378</v>
      </c>
    </row>
    <row r="77" spans="2:8" x14ac:dyDescent="0.25">
      <c r="B77" s="33">
        <v>1</v>
      </c>
      <c r="C77" s="33">
        <v>298</v>
      </c>
      <c r="D77" s="1443" t="s">
        <v>1376</v>
      </c>
      <c r="E77" s="39">
        <v>3616161.63</v>
      </c>
      <c r="F77" s="1501" t="s">
        <v>613</v>
      </c>
      <c r="G77" s="33" t="s">
        <v>1501</v>
      </c>
    </row>
    <row r="78" spans="2:8" x14ac:dyDescent="0.25">
      <c r="B78" s="33">
        <v>2</v>
      </c>
      <c r="C78" s="33">
        <v>300</v>
      </c>
      <c r="D78" s="1445"/>
      <c r="E78" s="9">
        <v>1336363.6499999999</v>
      </c>
      <c r="F78" s="1502"/>
      <c r="G78" s="33"/>
    </row>
    <row r="79" spans="2:8" x14ac:dyDescent="0.25">
      <c r="B79" s="33">
        <v>3</v>
      </c>
      <c r="C79" s="33">
        <v>63</v>
      </c>
      <c r="D79" s="33" t="s">
        <v>1557</v>
      </c>
      <c r="E79" s="9">
        <v>1368482.78</v>
      </c>
      <c r="F79" s="1502"/>
      <c r="G79" s="33" t="s">
        <v>1558</v>
      </c>
    </row>
    <row r="80" spans="2:8" x14ac:dyDescent="0.25">
      <c r="B80" s="33">
        <v>4</v>
      </c>
      <c r="C80" s="33">
        <v>303</v>
      </c>
      <c r="D80" s="33" t="s">
        <v>1376</v>
      </c>
      <c r="E80" s="9">
        <v>1237373.75</v>
      </c>
      <c r="F80" s="1502"/>
      <c r="G80" s="33" t="s">
        <v>1501</v>
      </c>
    </row>
    <row r="81" spans="2:7" x14ac:dyDescent="0.25">
      <c r="B81" s="33">
        <v>5</v>
      </c>
      <c r="C81" s="33">
        <v>53</v>
      </c>
      <c r="D81" s="33" t="s">
        <v>1532</v>
      </c>
      <c r="E81" s="9">
        <v>673383.85</v>
      </c>
      <c r="F81" s="1502"/>
      <c r="G81" s="33" t="s">
        <v>1533</v>
      </c>
    </row>
    <row r="82" spans="2:7" x14ac:dyDescent="0.25">
      <c r="B82" s="33">
        <v>6</v>
      </c>
      <c r="C82" s="33">
        <v>301</v>
      </c>
      <c r="D82" s="33" t="s">
        <v>1376</v>
      </c>
      <c r="E82" s="9">
        <v>888888.9</v>
      </c>
      <c r="F82" s="1502"/>
      <c r="G82" s="33" t="s">
        <v>1501</v>
      </c>
    </row>
    <row r="83" spans="2:7" x14ac:dyDescent="0.25">
      <c r="B83" s="33">
        <v>7</v>
      </c>
      <c r="C83" s="33">
        <v>52</v>
      </c>
      <c r="D83" s="33" t="s">
        <v>1532</v>
      </c>
      <c r="E83" s="9">
        <v>689131.33</v>
      </c>
      <c r="F83" s="1502"/>
      <c r="G83" s="33" t="s">
        <v>1533</v>
      </c>
    </row>
    <row r="84" spans="2:7" x14ac:dyDescent="0.25">
      <c r="B84" s="33">
        <v>8</v>
      </c>
      <c r="C84" s="33">
        <v>308</v>
      </c>
      <c r="D84" s="33" t="s">
        <v>1376</v>
      </c>
      <c r="E84" s="9">
        <v>633333.35</v>
      </c>
      <c r="F84" s="1502"/>
      <c r="G84" s="33" t="s">
        <v>1501</v>
      </c>
    </row>
    <row r="85" spans="2:7" x14ac:dyDescent="0.25">
      <c r="B85" s="33">
        <v>9</v>
      </c>
      <c r="C85" s="33">
        <v>307</v>
      </c>
      <c r="D85" s="33" t="s">
        <v>1376</v>
      </c>
      <c r="E85" s="9">
        <v>690909.11</v>
      </c>
      <c r="F85" s="1502"/>
      <c r="G85" s="33" t="s">
        <v>1501</v>
      </c>
    </row>
    <row r="86" spans="2:7" x14ac:dyDescent="0.25">
      <c r="B86" s="33">
        <v>10</v>
      </c>
      <c r="C86" s="33">
        <v>304</v>
      </c>
      <c r="D86" s="33" t="s">
        <v>1376</v>
      </c>
      <c r="E86" s="9">
        <v>513636.38</v>
      </c>
      <c r="F86" s="1502"/>
      <c r="G86" s="33" t="s">
        <v>1501</v>
      </c>
    </row>
    <row r="87" spans="2:7" x14ac:dyDescent="0.25">
      <c r="B87" s="33">
        <v>11</v>
      </c>
      <c r="C87" s="33">
        <v>1751</v>
      </c>
      <c r="D87" s="33" t="s">
        <v>1559</v>
      </c>
      <c r="E87" s="9">
        <v>574520.22</v>
      </c>
      <c r="F87" s="1502"/>
      <c r="G87" s="33" t="s">
        <v>309</v>
      </c>
    </row>
    <row r="88" spans="2:7" x14ac:dyDescent="0.25">
      <c r="B88" s="33">
        <v>12</v>
      </c>
      <c r="C88" s="33">
        <v>309</v>
      </c>
      <c r="D88" s="33" t="s">
        <v>1376</v>
      </c>
      <c r="E88" s="9">
        <v>509090.92</v>
      </c>
      <c r="F88" s="1502"/>
      <c r="G88" s="33" t="s">
        <v>1501</v>
      </c>
    </row>
    <row r="89" spans="2:7" x14ac:dyDescent="0.25">
      <c r="B89" s="33">
        <v>13</v>
      </c>
      <c r="C89" s="33">
        <v>126</v>
      </c>
      <c r="D89" s="33" t="s">
        <v>1560</v>
      </c>
      <c r="E89" s="9">
        <v>1060606.6000000001</v>
      </c>
      <c r="F89" s="1502"/>
      <c r="G89" s="33" t="s">
        <v>1561</v>
      </c>
    </row>
    <row r="90" spans="2:7" x14ac:dyDescent="0.25">
      <c r="B90" s="33">
        <v>14</v>
      </c>
      <c r="C90" s="33">
        <v>101</v>
      </c>
      <c r="D90" s="33" t="s">
        <v>1562</v>
      </c>
      <c r="E90" s="9">
        <v>396929.62</v>
      </c>
      <c r="F90" s="1502"/>
      <c r="G90" s="33" t="s">
        <v>1563</v>
      </c>
    </row>
    <row r="91" spans="2:7" x14ac:dyDescent="0.25">
      <c r="B91" s="33">
        <v>15</v>
      </c>
      <c r="C91" s="33">
        <v>128</v>
      </c>
      <c r="D91" s="33" t="s">
        <v>1560</v>
      </c>
      <c r="E91" s="9">
        <v>1565656.57</v>
      </c>
      <c r="F91" s="1502"/>
      <c r="G91" s="33" t="s">
        <v>1561</v>
      </c>
    </row>
    <row r="92" spans="2:7" x14ac:dyDescent="0.25">
      <c r="B92" s="33">
        <v>16</v>
      </c>
      <c r="C92" s="33">
        <v>127</v>
      </c>
      <c r="D92" s="33" t="s">
        <v>1560</v>
      </c>
      <c r="E92" s="9">
        <v>4084848.5</v>
      </c>
      <c r="F92" s="1502"/>
      <c r="G92" s="33" t="s">
        <v>1561</v>
      </c>
    </row>
    <row r="93" spans="2:7" x14ac:dyDescent="0.25">
      <c r="B93" s="33">
        <v>17</v>
      </c>
      <c r="C93" s="33">
        <v>158</v>
      </c>
      <c r="D93" s="33" t="s">
        <v>1564</v>
      </c>
      <c r="E93" s="9">
        <v>6494001.0300000003</v>
      </c>
      <c r="F93" s="1502"/>
      <c r="G93" s="1443" t="s">
        <v>1565</v>
      </c>
    </row>
    <row r="94" spans="2:7" x14ac:dyDescent="0.25">
      <c r="B94" s="33">
        <v>18</v>
      </c>
      <c r="C94" s="33">
        <v>157</v>
      </c>
      <c r="D94" s="33" t="s">
        <v>1564</v>
      </c>
      <c r="E94" s="9">
        <v>6605730.3200000003</v>
      </c>
      <c r="F94" s="1502"/>
      <c r="G94" s="1445"/>
    </row>
    <row r="95" spans="2:7" x14ac:dyDescent="0.25">
      <c r="B95" s="33">
        <v>19</v>
      </c>
      <c r="C95" s="33">
        <v>311</v>
      </c>
      <c r="D95" s="33" t="s">
        <v>1376</v>
      </c>
      <c r="E95" s="9">
        <v>703030.32</v>
      </c>
      <c r="F95" s="1502"/>
      <c r="G95" s="1443" t="s">
        <v>1501</v>
      </c>
    </row>
    <row r="96" spans="2:7" x14ac:dyDescent="0.25">
      <c r="B96" s="33">
        <v>20</v>
      </c>
      <c r="C96" s="33">
        <v>312</v>
      </c>
      <c r="D96" s="33" t="s">
        <v>1376</v>
      </c>
      <c r="E96" s="9">
        <v>622222.24</v>
      </c>
      <c r="F96" s="1502"/>
      <c r="G96" s="1444"/>
    </row>
    <row r="97" spans="2:7" x14ac:dyDescent="0.25">
      <c r="B97" s="33">
        <v>21</v>
      </c>
      <c r="C97" s="33">
        <v>313</v>
      </c>
      <c r="D97" s="33" t="s">
        <v>1376</v>
      </c>
      <c r="E97" s="9">
        <v>1742424.26</v>
      </c>
      <c r="F97" s="1502"/>
      <c r="G97" s="1445"/>
    </row>
    <row r="98" spans="2:7" x14ac:dyDescent="0.25">
      <c r="B98" s="33">
        <v>22</v>
      </c>
      <c r="C98" s="33">
        <v>33</v>
      </c>
      <c r="D98" s="33" t="s">
        <v>1498</v>
      </c>
      <c r="E98" s="9">
        <v>10691919.210000001</v>
      </c>
      <c r="F98" s="1502"/>
      <c r="G98" s="1443" t="s">
        <v>1497</v>
      </c>
    </row>
    <row r="99" spans="2:7" x14ac:dyDescent="0.25">
      <c r="B99" s="33">
        <v>23</v>
      </c>
      <c r="C99" s="33">
        <v>47</v>
      </c>
      <c r="D99" s="33" t="s">
        <v>1498</v>
      </c>
      <c r="E99" s="9">
        <v>9342974.1500000004</v>
      </c>
      <c r="F99" s="1502"/>
      <c r="G99" s="1444"/>
    </row>
    <row r="100" spans="2:7" x14ac:dyDescent="0.25">
      <c r="B100" s="33">
        <v>24</v>
      </c>
      <c r="C100" s="33">
        <v>49</v>
      </c>
      <c r="D100" s="33" t="s">
        <v>1499</v>
      </c>
      <c r="E100" s="9">
        <v>23730661.289999999</v>
      </c>
      <c r="F100" s="1502"/>
      <c r="G100" s="1445"/>
    </row>
    <row r="101" spans="2:7" x14ac:dyDescent="0.25">
      <c r="B101" s="33">
        <v>25</v>
      </c>
      <c r="C101" s="33" t="s">
        <v>1566</v>
      </c>
      <c r="D101" s="33" t="s">
        <v>1567</v>
      </c>
      <c r="E101" s="9">
        <v>11110000</v>
      </c>
      <c r="F101" s="1502"/>
      <c r="G101" s="33" t="s">
        <v>644</v>
      </c>
    </row>
    <row r="102" spans="2:7" x14ac:dyDescent="0.25">
      <c r="B102" s="33">
        <v>26</v>
      </c>
      <c r="C102" s="33">
        <v>448</v>
      </c>
      <c r="D102" s="33" t="s">
        <v>1504</v>
      </c>
      <c r="E102" s="9">
        <v>24946417.23</v>
      </c>
      <c r="F102" s="1502"/>
      <c r="G102" s="33" t="s">
        <v>1500</v>
      </c>
    </row>
    <row r="103" spans="2:7" x14ac:dyDescent="0.25">
      <c r="B103" s="33">
        <v>27</v>
      </c>
      <c r="C103" s="33">
        <v>61</v>
      </c>
      <c r="D103" s="33" t="s">
        <v>1499</v>
      </c>
      <c r="E103" s="9">
        <v>7069278.9400000004</v>
      </c>
      <c r="F103" s="1502"/>
      <c r="G103" s="33" t="s">
        <v>1497</v>
      </c>
    </row>
    <row r="104" spans="2:7" x14ac:dyDescent="0.25">
      <c r="B104" s="33">
        <v>28</v>
      </c>
      <c r="C104" s="33">
        <v>451</v>
      </c>
      <c r="D104" s="1443" t="s">
        <v>1504</v>
      </c>
      <c r="E104" s="9">
        <v>59095049.899999999</v>
      </c>
      <c r="F104" s="1502"/>
      <c r="G104" s="1443" t="s">
        <v>1500</v>
      </c>
    </row>
    <row r="105" spans="2:7" x14ac:dyDescent="0.25">
      <c r="B105" s="33">
        <v>29</v>
      </c>
      <c r="C105" s="33">
        <v>452</v>
      </c>
      <c r="D105" s="1444"/>
      <c r="E105" s="9">
        <v>24946417.23</v>
      </c>
      <c r="F105" s="1502"/>
      <c r="G105" s="1444"/>
    </row>
    <row r="106" spans="2:7" x14ac:dyDescent="0.25">
      <c r="B106" s="33">
        <v>30</v>
      </c>
      <c r="C106" s="33">
        <v>453</v>
      </c>
      <c r="D106" s="1445"/>
      <c r="E106" s="9">
        <v>24691430.609999999</v>
      </c>
      <c r="F106" s="1502"/>
      <c r="G106" s="1445"/>
    </row>
    <row r="107" spans="2:7" x14ac:dyDescent="0.25">
      <c r="B107" s="33">
        <v>31</v>
      </c>
      <c r="C107" s="33" t="s">
        <v>1568</v>
      </c>
      <c r="D107" s="33" t="s">
        <v>1530</v>
      </c>
      <c r="E107" s="9">
        <v>374851.04</v>
      </c>
      <c r="F107" s="1502"/>
      <c r="G107" s="33" t="s">
        <v>1327</v>
      </c>
    </row>
    <row r="108" spans="2:7" x14ac:dyDescent="0.25">
      <c r="B108" s="33">
        <v>32</v>
      </c>
      <c r="C108" s="33">
        <v>59</v>
      </c>
      <c r="D108" s="33" t="s">
        <v>1499</v>
      </c>
      <c r="E108" s="9">
        <v>6793373.7699999996</v>
      </c>
      <c r="F108" s="1502"/>
      <c r="G108" s="33" t="s">
        <v>1497</v>
      </c>
    </row>
    <row r="109" spans="2:7" x14ac:dyDescent="0.25">
      <c r="B109" s="33">
        <v>33</v>
      </c>
      <c r="C109" s="33">
        <v>68</v>
      </c>
      <c r="D109" s="33" t="s">
        <v>1569</v>
      </c>
      <c r="E109" s="9">
        <v>30416352</v>
      </c>
      <c r="F109" s="1502"/>
      <c r="G109" s="33" t="s">
        <v>1168</v>
      </c>
    </row>
    <row r="110" spans="2:7" x14ac:dyDescent="0.25">
      <c r="B110" s="33">
        <v>34</v>
      </c>
      <c r="C110" s="33">
        <v>265</v>
      </c>
      <c r="D110" s="33" t="s">
        <v>1502</v>
      </c>
      <c r="E110" s="9">
        <v>48015392.93</v>
      </c>
      <c r="F110" s="1502"/>
      <c r="G110" s="33" t="s">
        <v>1503</v>
      </c>
    </row>
    <row r="111" spans="2:7" x14ac:dyDescent="0.25">
      <c r="B111" s="33">
        <v>35</v>
      </c>
      <c r="C111" s="33">
        <v>262</v>
      </c>
      <c r="D111" s="33" t="s">
        <v>1531</v>
      </c>
      <c r="E111" s="9">
        <v>416666.68</v>
      </c>
      <c r="F111" s="1502"/>
      <c r="G111" s="33" t="s">
        <v>1368</v>
      </c>
    </row>
    <row r="112" spans="2:7" x14ac:dyDescent="0.25">
      <c r="B112" s="33">
        <v>36</v>
      </c>
      <c r="C112" s="33">
        <v>84</v>
      </c>
      <c r="D112" s="33" t="s">
        <v>1570</v>
      </c>
      <c r="E112" s="9">
        <v>30261818.199999999</v>
      </c>
      <c r="F112" s="1502"/>
      <c r="G112" s="1443" t="s">
        <v>1168</v>
      </c>
    </row>
    <row r="113" spans="2:7" x14ac:dyDescent="0.25">
      <c r="B113" s="33">
        <v>37</v>
      </c>
      <c r="C113" s="33">
        <v>85</v>
      </c>
      <c r="D113" s="33" t="s">
        <v>1571</v>
      </c>
      <c r="E113" s="9">
        <v>30261818.199999999</v>
      </c>
      <c r="F113" s="1502"/>
      <c r="G113" s="1444"/>
    </row>
    <row r="114" spans="2:7" x14ac:dyDescent="0.25">
      <c r="B114" s="33">
        <v>38</v>
      </c>
      <c r="C114" s="33">
        <v>82</v>
      </c>
      <c r="D114" s="33" t="s">
        <v>1571</v>
      </c>
      <c r="E114" s="9">
        <v>30419393.949999999</v>
      </c>
      <c r="F114" s="1502"/>
      <c r="G114" s="1445"/>
    </row>
    <row r="115" spans="2:7" x14ac:dyDescent="0.25">
      <c r="B115" s="33">
        <v>39</v>
      </c>
      <c r="C115" s="33">
        <v>6</v>
      </c>
      <c r="D115" s="33" t="s">
        <v>1560</v>
      </c>
      <c r="E115" s="9">
        <v>981235.19999999995</v>
      </c>
      <c r="F115" s="1502"/>
      <c r="G115" s="33" t="s">
        <v>1561</v>
      </c>
    </row>
    <row r="116" spans="2:7" x14ac:dyDescent="0.25">
      <c r="B116" s="33">
        <v>40</v>
      </c>
      <c r="C116" s="33">
        <v>10</v>
      </c>
      <c r="D116" s="33" t="s">
        <v>1560</v>
      </c>
      <c r="E116" s="9">
        <v>1277650</v>
      </c>
      <c r="F116" s="1502"/>
      <c r="G116" s="33" t="s">
        <v>1561</v>
      </c>
    </row>
    <row r="117" spans="2:7" x14ac:dyDescent="0.25">
      <c r="B117" s="33">
        <v>41</v>
      </c>
      <c r="C117" s="33">
        <v>7</v>
      </c>
      <c r="D117" s="33" t="s">
        <v>1560</v>
      </c>
      <c r="E117" s="9">
        <v>303000</v>
      </c>
      <c r="F117" s="1502"/>
      <c r="G117" s="33" t="s">
        <v>1561</v>
      </c>
    </row>
    <row r="118" spans="2:7" x14ac:dyDescent="0.25">
      <c r="B118" s="33">
        <v>42</v>
      </c>
      <c r="C118" s="33">
        <v>9</v>
      </c>
      <c r="D118" s="33" t="s">
        <v>1560</v>
      </c>
      <c r="E118" s="9">
        <v>318150</v>
      </c>
      <c r="F118" s="1502"/>
      <c r="G118" s="33" t="s">
        <v>1561</v>
      </c>
    </row>
    <row r="119" spans="2:7" x14ac:dyDescent="0.25">
      <c r="B119" s="33">
        <v>43</v>
      </c>
      <c r="C119" s="33">
        <v>2</v>
      </c>
      <c r="D119" s="33" t="s">
        <v>1572</v>
      </c>
      <c r="E119" s="9">
        <v>1272646.49</v>
      </c>
      <c r="F119" s="1502"/>
      <c r="G119" s="33" t="s">
        <v>1252</v>
      </c>
    </row>
    <row r="120" spans="2:7" x14ac:dyDescent="0.25">
      <c r="B120" s="33">
        <v>44</v>
      </c>
      <c r="C120" s="33">
        <v>310</v>
      </c>
      <c r="D120" s="33" t="s">
        <v>1376</v>
      </c>
      <c r="E120" s="9">
        <v>851515.17</v>
      </c>
      <c r="F120" s="1502"/>
      <c r="G120" s="33" t="s">
        <v>1501</v>
      </c>
    </row>
    <row r="121" spans="2:7" x14ac:dyDescent="0.25">
      <c r="B121" s="33"/>
      <c r="C121" s="33"/>
      <c r="D121" s="33"/>
      <c r="E121" s="9"/>
      <c r="F121" s="1502"/>
      <c r="G121" s="33"/>
    </row>
    <row r="122" spans="2:7" x14ac:dyDescent="0.25">
      <c r="B122" s="33"/>
      <c r="C122" s="33"/>
      <c r="D122" s="33"/>
      <c r="E122" s="9"/>
      <c r="F122" s="1503"/>
      <c r="G122" s="33"/>
    </row>
    <row r="123" spans="2:7" ht="15.75" thickBot="1" x14ac:dyDescent="0.3"/>
    <row r="124" spans="2:7" ht="15.75" thickBot="1" x14ac:dyDescent="0.3">
      <c r="B124" s="1498" t="s">
        <v>1379</v>
      </c>
      <c r="C124" s="1499"/>
      <c r="D124" s="1500"/>
      <c r="E124" s="449">
        <f>SUM(E77:E122)</f>
        <v>413594737.51999998</v>
      </c>
      <c r="F124" s="352" t="s">
        <v>412</v>
      </c>
    </row>
  </sheetData>
  <mergeCells count="30">
    <mergeCell ref="J20:K20"/>
    <mergeCell ref="J19:K19"/>
    <mergeCell ref="B124:D124"/>
    <mergeCell ref="D77:D78"/>
    <mergeCell ref="G95:G97"/>
    <mergeCell ref="G93:G94"/>
    <mergeCell ref="G98:G100"/>
    <mergeCell ref="G104:G106"/>
    <mergeCell ref="D104:D106"/>
    <mergeCell ref="G112:G114"/>
    <mergeCell ref="F77:F122"/>
    <mergeCell ref="B25:C25"/>
    <mergeCell ref="H20:H24"/>
    <mergeCell ref="B20:B24"/>
    <mergeCell ref="A16:A18"/>
    <mergeCell ref="G16:G18"/>
    <mergeCell ref="H15:H18"/>
    <mergeCell ref="D16:D18"/>
    <mergeCell ref="A1:E1"/>
    <mergeCell ref="A11:K11"/>
    <mergeCell ref="B2:E2"/>
    <mergeCell ref="B9:C9"/>
    <mergeCell ref="B10:E10"/>
    <mergeCell ref="E5:E6"/>
    <mergeCell ref="J16:K16"/>
    <mergeCell ref="I17:I18"/>
    <mergeCell ref="H13:H14"/>
    <mergeCell ref="B13:B14"/>
    <mergeCell ref="C16:C18"/>
    <mergeCell ref="B15:B18"/>
  </mergeCells>
  <pageMargins left="0.25" right="0.25" top="0.75" bottom="0.75" header="0.3" footer="0.3"/>
  <pageSetup scale="5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2"/>
  <sheetViews>
    <sheetView rightToLeft="1" topLeftCell="A327" zoomScale="80" zoomScaleNormal="80" workbookViewId="0">
      <selection activeCell="F361" sqref="F361"/>
    </sheetView>
  </sheetViews>
  <sheetFormatPr defaultRowHeight="15" x14ac:dyDescent="0.25"/>
  <cols>
    <col min="2" max="2" width="38.42578125" customWidth="1"/>
    <col min="3" max="3" width="21.7109375" customWidth="1"/>
    <col min="4" max="4" width="16" customWidth="1"/>
    <col min="5" max="5" width="14.7109375" customWidth="1"/>
    <col min="6" max="6" width="17.5703125" customWidth="1"/>
    <col min="7" max="7" width="25.85546875" customWidth="1"/>
    <col min="8" max="8" width="14.28515625" customWidth="1"/>
    <col min="9" max="9" width="16" customWidth="1"/>
    <col min="10" max="10" width="19.7109375" customWidth="1"/>
    <col min="11" max="11" width="44.140625" customWidth="1"/>
    <col min="12" max="12" width="30.5703125" style="3" customWidth="1"/>
    <col min="13" max="13" width="21.42578125" customWidth="1"/>
  </cols>
  <sheetData>
    <row r="1" spans="1:13" ht="29.25" thickBot="1" x14ac:dyDescent="0.3">
      <c r="A1" s="42"/>
      <c r="B1" s="1577" t="s">
        <v>27</v>
      </c>
      <c r="C1" s="1577"/>
      <c r="D1" s="1577"/>
      <c r="E1" s="1577"/>
      <c r="F1" s="1577"/>
      <c r="G1" s="1577"/>
      <c r="H1" s="1577"/>
      <c r="I1" s="1577"/>
      <c r="J1" s="1577"/>
      <c r="K1" s="1577"/>
      <c r="L1" s="67"/>
      <c r="M1" s="42"/>
    </row>
    <row r="2" spans="1:13" ht="30.75" thickBot="1" x14ac:dyDescent="0.3">
      <c r="A2" s="1557" t="s">
        <v>28</v>
      </c>
      <c r="B2" s="1559" t="s">
        <v>7</v>
      </c>
      <c r="C2" s="1561" t="s">
        <v>29</v>
      </c>
      <c r="D2" s="1561" t="s">
        <v>30</v>
      </c>
      <c r="E2" s="1561" t="s">
        <v>31</v>
      </c>
      <c r="F2" s="1561" t="s">
        <v>32</v>
      </c>
      <c r="G2" s="1563" t="s">
        <v>166</v>
      </c>
      <c r="H2" s="195" t="s">
        <v>33</v>
      </c>
      <c r="I2" s="218" t="s">
        <v>389</v>
      </c>
      <c r="J2" s="1565" t="s">
        <v>167</v>
      </c>
      <c r="K2" s="219" t="s">
        <v>122</v>
      </c>
      <c r="L2" s="1567" t="s">
        <v>234</v>
      </c>
      <c r="M2" s="42"/>
    </row>
    <row r="3" spans="1:13" ht="15.75" thickBot="1" x14ac:dyDescent="0.3">
      <c r="A3" s="1558"/>
      <c r="B3" s="1560"/>
      <c r="C3" s="1562"/>
      <c r="D3" s="1562"/>
      <c r="E3" s="1562"/>
      <c r="F3" s="1562"/>
      <c r="G3" s="1564"/>
      <c r="H3" s="220" t="s">
        <v>34</v>
      </c>
      <c r="I3" s="221" t="s">
        <v>35</v>
      </c>
      <c r="J3" s="1566"/>
      <c r="K3" s="219" t="s">
        <v>123</v>
      </c>
      <c r="L3" s="1568"/>
      <c r="M3" s="42"/>
    </row>
    <row r="4" spans="1:13" ht="43.5" customHeight="1" thickBot="1" x14ac:dyDescent="0.3">
      <c r="A4" s="68">
        <v>1</v>
      </c>
      <c r="B4" s="535" t="s">
        <v>36</v>
      </c>
      <c r="C4" s="203" t="s">
        <v>37</v>
      </c>
      <c r="D4" s="203" t="s">
        <v>38</v>
      </c>
      <c r="E4" s="203" t="s">
        <v>39</v>
      </c>
      <c r="F4" s="203" t="s">
        <v>299</v>
      </c>
      <c r="G4" s="205" t="s">
        <v>298</v>
      </c>
      <c r="H4" s="203" t="s">
        <v>40</v>
      </c>
      <c r="I4" s="205"/>
      <c r="J4" s="205"/>
      <c r="K4" s="527"/>
      <c r="L4" s="69"/>
      <c r="M4" s="42"/>
    </row>
    <row r="5" spans="1:13" ht="35.25" customHeight="1" thickBot="1" x14ac:dyDescent="0.3">
      <c r="A5" s="70">
        <v>2</v>
      </c>
      <c r="B5" s="81" t="s">
        <v>41</v>
      </c>
      <c r="C5" s="137" t="s">
        <v>165</v>
      </c>
      <c r="D5" s="137" t="s">
        <v>42</v>
      </c>
      <c r="E5" s="137" t="s">
        <v>43</v>
      </c>
      <c r="F5" s="139" t="s">
        <v>44</v>
      </c>
      <c r="G5" s="214" t="s">
        <v>349</v>
      </c>
      <c r="H5" s="137" t="s">
        <v>40</v>
      </c>
      <c r="I5" s="209" t="s">
        <v>45</v>
      </c>
      <c r="J5" s="209"/>
      <c r="K5" s="222"/>
      <c r="L5" s="69"/>
      <c r="M5" s="42"/>
    </row>
    <row r="6" spans="1:13" ht="29.25" customHeight="1" thickBot="1" x14ac:dyDescent="0.3">
      <c r="A6" s="68">
        <v>3</v>
      </c>
      <c r="B6" s="534" t="s">
        <v>9</v>
      </c>
      <c r="C6" s="203" t="s">
        <v>103</v>
      </c>
      <c r="D6" s="203" t="s">
        <v>46</v>
      </c>
      <c r="E6" s="203" t="s">
        <v>47</v>
      </c>
      <c r="F6" s="203" t="s">
        <v>255</v>
      </c>
      <c r="G6" s="205" t="s">
        <v>432</v>
      </c>
      <c r="H6" s="203" t="s">
        <v>40</v>
      </c>
      <c r="I6" s="205" t="s">
        <v>48</v>
      </c>
      <c r="J6" s="205"/>
      <c r="K6" s="223"/>
      <c r="L6" s="69"/>
      <c r="M6" s="42"/>
    </row>
    <row r="7" spans="1:13" ht="43.5" customHeight="1" thickBot="1" x14ac:dyDescent="0.3">
      <c r="A7" s="70">
        <v>4</v>
      </c>
      <c r="B7" s="595" t="s">
        <v>49</v>
      </c>
      <c r="C7" s="596" t="s">
        <v>165</v>
      </c>
      <c r="D7" s="596" t="s">
        <v>50</v>
      </c>
      <c r="E7" s="596" t="s">
        <v>51</v>
      </c>
      <c r="F7" s="597" t="s">
        <v>255</v>
      </c>
      <c r="G7" s="598" t="s">
        <v>313</v>
      </c>
      <c r="H7" s="599" t="s">
        <v>52</v>
      </c>
      <c r="I7" s="600" t="s">
        <v>53</v>
      </c>
      <c r="J7" s="598"/>
      <c r="K7" s="601"/>
      <c r="L7" s="270" t="s">
        <v>314</v>
      </c>
      <c r="M7" s="42"/>
    </row>
    <row r="8" spans="1:13" ht="21.75" customHeight="1" thickBot="1" x14ac:dyDescent="0.3">
      <c r="A8" s="68">
        <v>5</v>
      </c>
      <c r="B8" s="591" t="s">
        <v>54</v>
      </c>
      <c r="C8" s="584" t="s">
        <v>103</v>
      </c>
      <c r="D8" s="584" t="s">
        <v>55</v>
      </c>
      <c r="E8" s="584" t="s">
        <v>51</v>
      </c>
      <c r="F8" s="594">
        <v>36961</v>
      </c>
      <c r="G8" s="588" t="s">
        <v>666</v>
      </c>
      <c r="H8" s="584" t="s">
        <v>40</v>
      </c>
      <c r="I8" s="588" t="s">
        <v>53</v>
      </c>
      <c r="J8" s="588"/>
      <c r="K8" s="593"/>
      <c r="L8" s="270" t="s">
        <v>565</v>
      </c>
      <c r="M8" s="42"/>
    </row>
    <row r="9" spans="1:13" ht="18.75" customHeight="1" thickBot="1" x14ac:dyDescent="0.3">
      <c r="A9" s="70">
        <v>6</v>
      </c>
      <c r="B9" s="81" t="s">
        <v>56</v>
      </c>
      <c r="C9" s="137" t="s">
        <v>165</v>
      </c>
      <c r="D9" s="137" t="s">
        <v>57</v>
      </c>
      <c r="E9" s="137" t="s">
        <v>58</v>
      </c>
      <c r="F9" s="140" t="s">
        <v>1100</v>
      </c>
      <c r="G9" s="209" t="s">
        <v>1101</v>
      </c>
      <c r="H9" s="139" t="s">
        <v>52</v>
      </c>
      <c r="I9" s="210" t="s">
        <v>59</v>
      </c>
      <c r="J9" s="209"/>
      <c r="K9" s="229"/>
      <c r="L9" s="69"/>
      <c r="M9" s="42"/>
    </row>
    <row r="10" spans="1:13" ht="26.25" thickBot="1" x14ac:dyDescent="0.3">
      <c r="A10" s="70">
        <v>7</v>
      </c>
      <c r="B10" s="81" t="s">
        <v>16</v>
      </c>
      <c r="C10" s="137" t="s">
        <v>103</v>
      </c>
      <c r="D10" s="137" t="s">
        <v>60</v>
      </c>
      <c r="E10" s="137" t="s">
        <v>61</v>
      </c>
      <c r="F10" s="137" t="s">
        <v>254</v>
      </c>
      <c r="G10" s="209" t="s">
        <v>975</v>
      </c>
      <c r="H10" s="137" t="s">
        <v>40</v>
      </c>
      <c r="I10" s="210" t="s">
        <v>62</v>
      </c>
      <c r="J10" s="225" t="s">
        <v>168</v>
      </c>
      <c r="K10" s="528" t="s">
        <v>169</v>
      </c>
      <c r="L10" s="69"/>
      <c r="M10" s="42"/>
    </row>
    <row r="11" spans="1:13" x14ac:dyDescent="0.25">
      <c r="A11" s="1538">
        <v>8</v>
      </c>
      <c r="B11" s="1513" t="s">
        <v>11</v>
      </c>
      <c r="C11" s="1541" t="s">
        <v>165</v>
      </c>
      <c r="D11" s="1541" t="s">
        <v>63</v>
      </c>
      <c r="E11" s="1541" t="s">
        <v>758</v>
      </c>
      <c r="F11" s="1541" t="s">
        <v>843</v>
      </c>
      <c r="G11" s="1551" t="s">
        <v>844</v>
      </c>
      <c r="H11" s="1553" t="s">
        <v>52</v>
      </c>
      <c r="I11" s="1551"/>
      <c r="J11" s="1551"/>
      <c r="K11" s="1545"/>
      <c r="L11" s="1543" t="s">
        <v>845</v>
      </c>
      <c r="M11" s="42"/>
    </row>
    <row r="12" spans="1:13" ht="15.75" thickBot="1" x14ac:dyDescent="0.3">
      <c r="A12" s="1539"/>
      <c r="B12" s="1540"/>
      <c r="C12" s="1542"/>
      <c r="D12" s="1542"/>
      <c r="E12" s="1542"/>
      <c r="F12" s="1542"/>
      <c r="G12" s="1552"/>
      <c r="H12" s="1554"/>
      <c r="I12" s="1552"/>
      <c r="J12" s="1552"/>
      <c r="K12" s="1546"/>
      <c r="L12" s="1544"/>
      <c r="M12" s="42"/>
    </row>
    <row r="13" spans="1:13" ht="19.5" customHeight="1" thickBot="1" x14ac:dyDescent="0.3">
      <c r="A13" s="68">
        <v>9</v>
      </c>
      <c r="B13" s="534" t="s">
        <v>8</v>
      </c>
      <c r="C13" s="203" t="s">
        <v>90</v>
      </c>
      <c r="D13" s="203" t="s">
        <v>64</v>
      </c>
      <c r="E13" s="203" t="s">
        <v>65</v>
      </c>
      <c r="F13" s="203" t="s">
        <v>1941</v>
      </c>
      <c r="G13" s="205" t="s">
        <v>1942</v>
      </c>
      <c r="H13" s="203" t="s">
        <v>40</v>
      </c>
      <c r="I13" s="205" t="s">
        <v>59</v>
      </c>
      <c r="J13" s="205">
        <v>60</v>
      </c>
      <c r="K13" s="226"/>
      <c r="L13" s="69"/>
      <c r="M13" s="42"/>
    </row>
    <row r="14" spans="1:13" ht="18.75" customHeight="1" thickBot="1" x14ac:dyDescent="0.3">
      <c r="A14" s="70">
        <v>10</v>
      </c>
      <c r="B14" s="81" t="s">
        <v>15</v>
      </c>
      <c r="C14" s="137" t="s">
        <v>1992</v>
      </c>
      <c r="D14" s="137" t="s">
        <v>66</v>
      </c>
      <c r="E14" s="137" t="s">
        <v>1837</v>
      </c>
      <c r="F14" s="140" t="s">
        <v>1838</v>
      </c>
      <c r="G14" s="209" t="s">
        <v>1993</v>
      </c>
      <c r="H14" s="138" t="s">
        <v>52</v>
      </c>
      <c r="I14" s="210" t="s">
        <v>62</v>
      </c>
      <c r="J14" s="209"/>
      <c r="K14" s="227" t="s">
        <v>1780</v>
      </c>
      <c r="L14" s="69"/>
      <c r="M14" s="42"/>
    </row>
    <row r="15" spans="1:13" ht="21.75" customHeight="1" thickBot="1" x14ac:dyDescent="0.3">
      <c r="A15" s="70">
        <v>11</v>
      </c>
      <c r="B15" s="536" t="s">
        <v>14</v>
      </c>
      <c r="C15" s="138" t="s">
        <v>103</v>
      </c>
      <c r="D15" s="138" t="s">
        <v>67</v>
      </c>
      <c r="E15" s="138" t="s">
        <v>68</v>
      </c>
      <c r="F15" s="138" t="s">
        <v>69</v>
      </c>
      <c r="G15" s="215"/>
      <c r="H15" s="137" t="s">
        <v>40</v>
      </c>
      <c r="I15" s="210" t="s">
        <v>53</v>
      </c>
      <c r="J15" s="209"/>
      <c r="K15" s="526"/>
      <c r="L15" s="69"/>
      <c r="M15" s="42"/>
    </row>
    <row r="16" spans="1:13" ht="22.5" customHeight="1" thickBot="1" x14ac:dyDescent="0.3">
      <c r="A16" s="70">
        <v>12</v>
      </c>
      <c r="B16" s="81" t="s">
        <v>70</v>
      </c>
      <c r="C16" s="137" t="s">
        <v>71</v>
      </c>
      <c r="D16" s="137" t="s">
        <v>72</v>
      </c>
      <c r="E16" s="137" t="s">
        <v>73</v>
      </c>
      <c r="F16" s="137" t="s">
        <v>397</v>
      </c>
      <c r="G16" s="209" t="s">
        <v>398</v>
      </c>
      <c r="H16" s="139" t="s">
        <v>52</v>
      </c>
      <c r="I16" s="210" t="s">
        <v>74</v>
      </c>
      <c r="J16" s="209"/>
      <c r="K16" s="526"/>
      <c r="L16" s="69"/>
      <c r="M16" s="42"/>
    </row>
    <row r="17" spans="1:13" x14ac:dyDescent="0.25">
      <c r="A17" s="1547">
        <v>13</v>
      </c>
      <c r="B17" s="1530" t="s">
        <v>19</v>
      </c>
      <c r="C17" s="1510" t="s">
        <v>71</v>
      </c>
      <c r="D17" s="1510" t="s">
        <v>75</v>
      </c>
      <c r="E17" s="1510" t="s">
        <v>73</v>
      </c>
      <c r="F17" s="1510" t="s">
        <v>265</v>
      </c>
      <c r="G17" s="1509" t="s">
        <v>266</v>
      </c>
      <c r="H17" s="1549" t="s">
        <v>52</v>
      </c>
      <c r="I17" s="1509" t="s">
        <v>74</v>
      </c>
      <c r="J17" s="1509"/>
      <c r="K17" s="1555"/>
      <c r="L17" s="69"/>
      <c r="M17" s="42"/>
    </row>
    <row r="18" spans="1:13" ht="9.75" customHeight="1" thickBot="1" x14ac:dyDescent="0.3">
      <c r="A18" s="1547"/>
      <c r="B18" s="1548"/>
      <c r="C18" s="1444"/>
      <c r="D18" s="1444"/>
      <c r="E18" s="1444"/>
      <c r="F18" s="1444"/>
      <c r="G18" s="1490"/>
      <c r="H18" s="1550"/>
      <c r="I18" s="1490"/>
      <c r="J18" s="1490"/>
      <c r="K18" s="1556"/>
      <c r="L18" s="69"/>
      <c r="M18" s="42"/>
    </row>
    <row r="19" spans="1:13" ht="15.75" thickBot="1" x14ac:dyDescent="0.3">
      <c r="A19" s="70">
        <v>14</v>
      </c>
      <c r="B19" s="81" t="s">
        <v>18</v>
      </c>
      <c r="C19" s="137" t="s">
        <v>76</v>
      </c>
      <c r="D19" s="137" t="s">
        <v>77</v>
      </c>
      <c r="E19" s="137" t="s">
        <v>73</v>
      </c>
      <c r="F19" s="137" t="s">
        <v>274</v>
      </c>
      <c r="G19" s="209" t="s">
        <v>275</v>
      </c>
      <c r="H19" s="137" t="s">
        <v>40</v>
      </c>
      <c r="I19" s="210" t="s">
        <v>59</v>
      </c>
      <c r="J19" s="209"/>
      <c r="K19" s="222" t="s">
        <v>185</v>
      </c>
      <c r="L19" s="69"/>
      <c r="M19" s="42"/>
    </row>
    <row r="20" spans="1:13" ht="15.75" thickBot="1" x14ac:dyDescent="0.3">
      <c r="A20" s="68">
        <v>15</v>
      </c>
      <c r="B20" s="591" t="s">
        <v>12</v>
      </c>
      <c r="C20" s="584" t="s">
        <v>165</v>
      </c>
      <c r="D20" s="584" t="s">
        <v>80</v>
      </c>
      <c r="E20" s="584" t="s">
        <v>78</v>
      </c>
      <c r="F20" s="592" t="s">
        <v>296</v>
      </c>
      <c r="G20" s="588" t="s">
        <v>322</v>
      </c>
      <c r="H20" s="584" t="s">
        <v>79</v>
      </c>
      <c r="I20" s="588" t="s">
        <v>59</v>
      </c>
      <c r="J20" s="588"/>
      <c r="K20" s="593"/>
      <c r="L20" s="270" t="s">
        <v>593</v>
      </c>
      <c r="M20" s="42"/>
    </row>
    <row r="21" spans="1:13" ht="15.75" thickBot="1" x14ac:dyDescent="0.3">
      <c r="A21" s="70">
        <v>16</v>
      </c>
      <c r="B21" s="82" t="s">
        <v>10</v>
      </c>
      <c r="C21" s="137" t="s">
        <v>165</v>
      </c>
      <c r="D21" s="137" t="s">
        <v>81</v>
      </c>
      <c r="E21" s="137" t="s">
        <v>78</v>
      </c>
      <c r="F21" s="140" t="s">
        <v>296</v>
      </c>
      <c r="G21" s="209" t="s">
        <v>297</v>
      </c>
      <c r="H21" s="137" t="s">
        <v>79</v>
      </c>
      <c r="I21" s="210" t="s">
        <v>82</v>
      </c>
      <c r="J21" s="209"/>
      <c r="K21" s="224"/>
      <c r="L21" s="69"/>
      <c r="M21" s="42"/>
    </row>
    <row r="22" spans="1:13" ht="15.75" thickBot="1" x14ac:dyDescent="0.3">
      <c r="A22" s="70">
        <v>17</v>
      </c>
      <c r="B22" s="83" t="s">
        <v>83</v>
      </c>
      <c r="C22" s="138" t="s">
        <v>90</v>
      </c>
      <c r="D22" s="138" t="s">
        <v>84</v>
      </c>
      <c r="E22" s="138" t="s">
        <v>85</v>
      </c>
      <c r="F22" s="138" t="s">
        <v>86</v>
      </c>
      <c r="G22" s="215" t="s">
        <v>385</v>
      </c>
      <c r="H22" s="138" t="s">
        <v>79</v>
      </c>
      <c r="I22" s="211" t="s">
        <v>59</v>
      </c>
      <c r="J22" s="215"/>
      <c r="K22" s="227"/>
      <c r="L22" s="69"/>
      <c r="M22" s="42"/>
    </row>
    <row r="23" spans="1:13" ht="15.75" thickBot="1" x14ac:dyDescent="0.3">
      <c r="A23" s="71">
        <v>18</v>
      </c>
      <c r="B23" s="537" t="s">
        <v>102</v>
      </c>
      <c r="C23" s="137" t="s">
        <v>125</v>
      </c>
      <c r="D23" s="137" t="s">
        <v>124</v>
      </c>
      <c r="E23" s="137" t="s">
        <v>216</v>
      </c>
      <c r="F23" s="140" t="s">
        <v>399</v>
      </c>
      <c r="G23" s="209" t="s">
        <v>400</v>
      </c>
      <c r="H23" s="137" t="s">
        <v>79</v>
      </c>
      <c r="I23" s="210" t="s">
        <v>59</v>
      </c>
      <c r="J23" s="209" t="s">
        <v>212</v>
      </c>
      <c r="K23" s="224">
        <v>0</v>
      </c>
      <c r="L23" s="69" t="s">
        <v>235</v>
      </c>
      <c r="M23" s="42"/>
    </row>
    <row r="24" spans="1:13" ht="15.75" thickBot="1" x14ac:dyDescent="0.3">
      <c r="A24" s="122">
        <v>19</v>
      </c>
      <c r="B24" s="538" t="s">
        <v>101</v>
      </c>
      <c r="C24" s="203" t="s">
        <v>103</v>
      </c>
      <c r="D24" s="203" t="s">
        <v>104</v>
      </c>
      <c r="E24" s="203" t="s">
        <v>105</v>
      </c>
      <c r="F24" s="203" t="s">
        <v>305</v>
      </c>
      <c r="G24" s="205" t="s">
        <v>306</v>
      </c>
      <c r="H24" s="203" t="s">
        <v>79</v>
      </c>
      <c r="I24" s="210" t="s">
        <v>106</v>
      </c>
      <c r="J24" s="209"/>
      <c r="K24" s="229"/>
      <c r="L24" s="69"/>
      <c r="M24" s="42"/>
    </row>
    <row r="25" spans="1:13" ht="59.25" customHeight="1" thickBot="1" x14ac:dyDescent="0.3">
      <c r="A25" s="72">
        <v>20</v>
      </c>
      <c r="B25" s="539" t="s">
        <v>87</v>
      </c>
      <c r="C25" s="138" t="s">
        <v>88</v>
      </c>
      <c r="D25" s="138" t="s">
        <v>89</v>
      </c>
      <c r="E25" s="138" t="s">
        <v>91</v>
      </c>
      <c r="F25" s="138" t="s">
        <v>86</v>
      </c>
      <c r="G25" s="216" t="s">
        <v>346</v>
      </c>
      <c r="H25" s="137" t="s">
        <v>79</v>
      </c>
      <c r="I25" s="210" t="s">
        <v>59</v>
      </c>
      <c r="J25" s="209"/>
      <c r="K25" s="224"/>
      <c r="L25" s="69"/>
      <c r="M25" s="42"/>
    </row>
    <row r="26" spans="1:13" ht="15.75" thickBot="1" x14ac:dyDescent="0.3">
      <c r="A26" s="71">
        <v>21</v>
      </c>
      <c r="B26" s="537" t="s">
        <v>92</v>
      </c>
      <c r="C26" s="137" t="s">
        <v>192</v>
      </c>
      <c r="D26" s="137" t="s">
        <v>93</v>
      </c>
      <c r="E26" s="137" t="s">
        <v>94</v>
      </c>
      <c r="F26" s="140" t="s">
        <v>338</v>
      </c>
      <c r="G26" s="209" t="s">
        <v>339</v>
      </c>
      <c r="H26" s="137" t="s">
        <v>79</v>
      </c>
      <c r="I26" s="210" t="s">
        <v>59</v>
      </c>
      <c r="J26" s="209" t="s">
        <v>212</v>
      </c>
      <c r="K26" s="224"/>
      <c r="L26" s="69" t="s">
        <v>237</v>
      </c>
      <c r="M26" s="42"/>
    </row>
    <row r="27" spans="1:13" x14ac:dyDescent="0.25">
      <c r="A27" s="1528">
        <v>22</v>
      </c>
      <c r="B27" s="1530" t="s">
        <v>17</v>
      </c>
      <c r="C27" s="1510" t="s">
        <v>96</v>
      </c>
      <c r="D27" s="203" t="s">
        <v>97</v>
      </c>
      <c r="E27" s="203" t="s">
        <v>94</v>
      </c>
      <c r="F27" s="204" t="s">
        <v>95</v>
      </c>
      <c r="G27" s="1509">
        <v>130741</v>
      </c>
      <c r="H27" s="1549" t="s">
        <v>985</v>
      </c>
      <c r="I27" s="205" t="s">
        <v>98</v>
      </c>
      <c r="J27" s="1509"/>
      <c r="K27" s="1579"/>
      <c r="L27" s="69"/>
      <c r="M27" s="42"/>
    </row>
    <row r="28" spans="1:13" ht="15.75" thickBot="1" x14ac:dyDescent="0.3">
      <c r="A28" s="1529"/>
      <c r="B28" s="1531"/>
      <c r="C28" s="1492"/>
      <c r="D28" s="267" t="s">
        <v>979</v>
      </c>
      <c r="E28" s="266" t="s">
        <v>980</v>
      </c>
      <c r="F28" s="266" t="s">
        <v>981</v>
      </c>
      <c r="G28" s="1491"/>
      <c r="H28" s="1578"/>
      <c r="I28" s="268"/>
      <c r="J28" s="1491"/>
      <c r="K28" s="1580"/>
      <c r="L28" s="69"/>
      <c r="M28" s="42"/>
    </row>
    <row r="29" spans="1:13" x14ac:dyDescent="0.25">
      <c r="A29" s="1536">
        <v>23</v>
      </c>
      <c r="B29" s="1534" t="s">
        <v>99</v>
      </c>
      <c r="C29" s="1510" t="s">
        <v>96</v>
      </c>
      <c r="D29" s="203" t="s">
        <v>100</v>
      </c>
      <c r="E29" s="203" t="s">
        <v>94</v>
      </c>
      <c r="F29" s="204" t="s">
        <v>95</v>
      </c>
      <c r="G29" s="205"/>
      <c r="H29" s="203" t="s">
        <v>79</v>
      </c>
      <c r="I29" s="212" t="s">
        <v>59</v>
      </c>
      <c r="J29" s="205"/>
      <c r="K29" s="228"/>
      <c r="L29" s="69"/>
      <c r="M29" s="42"/>
    </row>
    <row r="30" spans="1:13" ht="15.75" thickBot="1" x14ac:dyDescent="0.3">
      <c r="A30" s="1537"/>
      <c r="B30" s="1535"/>
      <c r="C30" s="1492"/>
      <c r="D30" s="33" t="s">
        <v>655</v>
      </c>
      <c r="E30" s="33" t="s">
        <v>656</v>
      </c>
      <c r="F30" s="33" t="s">
        <v>657</v>
      </c>
      <c r="G30" s="33" t="s">
        <v>658</v>
      </c>
      <c r="H30" s="33" t="s">
        <v>79</v>
      </c>
      <c r="I30" s="33" t="s">
        <v>418</v>
      </c>
      <c r="J30" s="33" t="s">
        <v>212</v>
      </c>
      <c r="K30" s="33"/>
      <c r="L30" s="69"/>
      <c r="M30" s="42"/>
    </row>
    <row r="31" spans="1:13" x14ac:dyDescent="0.25">
      <c r="A31" s="1511">
        <v>24</v>
      </c>
      <c r="B31" s="1515" t="s">
        <v>107</v>
      </c>
      <c r="C31" s="1510" t="s">
        <v>103</v>
      </c>
      <c r="D31" s="1510" t="s">
        <v>108</v>
      </c>
      <c r="E31" s="1510" t="s">
        <v>109</v>
      </c>
      <c r="F31" s="1510" t="s">
        <v>1900</v>
      </c>
      <c r="G31" s="1509">
        <v>130472</v>
      </c>
      <c r="H31" s="1549" t="s">
        <v>52</v>
      </c>
      <c r="I31" s="1509" t="s">
        <v>98</v>
      </c>
      <c r="J31" s="1509"/>
      <c r="K31" s="1569"/>
      <c r="L31" s="69"/>
      <c r="M31" s="42"/>
    </row>
    <row r="32" spans="1:13" ht="15.75" thickBot="1" x14ac:dyDescent="0.3">
      <c r="A32" s="1532"/>
      <c r="B32" s="1533"/>
      <c r="C32" s="1444"/>
      <c r="D32" s="1492"/>
      <c r="E32" s="1492"/>
      <c r="F32" s="1492"/>
      <c r="G32" s="1491"/>
      <c r="H32" s="1578"/>
      <c r="I32" s="1491"/>
      <c r="J32" s="1491"/>
      <c r="K32" s="1570"/>
      <c r="L32" s="69"/>
      <c r="M32" s="42"/>
    </row>
    <row r="33" spans="1:13" ht="15.75" thickBot="1" x14ac:dyDescent="0.3">
      <c r="A33" s="1511">
        <v>25</v>
      </c>
      <c r="B33" s="1515" t="s">
        <v>110</v>
      </c>
      <c r="C33" s="1510" t="s">
        <v>192</v>
      </c>
      <c r="D33" s="1510" t="s">
        <v>145</v>
      </c>
      <c r="E33" s="1510" t="s">
        <v>146</v>
      </c>
      <c r="F33" s="1510" t="s">
        <v>378</v>
      </c>
      <c r="G33" s="1509" t="s">
        <v>379</v>
      </c>
      <c r="H33" s="1519" t="s">
        <v>79</v>
      </c>
      <c r="I33" s="210" t="s">
        <v>59</v>
      </c>
      <c r="J33" s="1509" t="s">
        <v>229</v>
      </c>
      <c r="K33" s="1569"/>
      <c r="L33" s="1581" t="s">
        <v>235</v>
      </c>
      <c r="M33" s="42"/>
    </row>
    <row r="34" spans="1:13" ht="15.75" thickBot="1" x14ac:dyDescent="0.3">
      <c r="A34" s="1512"/>
      <c r="B34" s="1516"/>
      <c r="C34" s="1492"/>
      <c r="D34" s="1492"/>
      <c r="E34" s="1492"/>
      <c r="F34" s="1492"/>
      <c r="G34" s="1491"/>
      <c r="H34" s="1520"/>
      <c r="I34" s="210"/>
      <c r="J34" s="1491"/>
      <c r="K34" s="1570"/>
      <c r="L34" s="1582"/>
      <c r="M34" s="42"/>
    </row>
    <row r="35" spans="1:13" ht="15.75" thickBot="1" x14ac:dyDescent="0.3">
      <c r="A35" s="78">
        <v>26</v>
      </c>
      <c r="B35" s="82" t="s">
        <v>111</v>
      </c>
      <c r="C35" s="137" t="s">
        <v>161</v>
      </c>
      <c r="D35" s="137" t="s">
        <v>162</v>
      </c>
      <c r="E35" s="137" t="s">
        <v>146</v>
      </c>
      <c r="F35" s="138" t="s">
        <v>236</v>
      </c>
      <c r="G35" s="209">
        <v>21737</v>
      </c>
      <c r="H35" s="206" t="s">
        <v>79</v>
      </c>
      <c r="I35" s="210" t="s">
        <v>59</v>
      </c>
      <c r="J35" s="209" t="s">
        <v>212</v>
      </c>
      <c r="K35" s="229"/>
      <c r="L35" s="69" t="s">
        <v>237</v>
      </c>
      <c r="M35" s="42"/>
    </row>
    <row r="36" spans="1:13" ht="15.75" thickBot="1" x14ac:dyDescent="0.3">
      <c r="A36" s="1511">
        <v>27</v>
      </c>
      <c r="B36" s="1515" t="s">
        <v>230</v>
      </c>
      <c r="C36" s="1510" t="s">
        <v>210</v>
      </c>
      <c r="D36" s="138" t="s">
        <v>256</v>
      </c>
      <c r="E36" s="138" t="s">
        <v>257</v>
      </c>
      <c r="F36" s="138" t="s">
        <v>258</v>
      </c>
      <c r="G36" s="215">
        <v>25890</v>
      </c>
      <c r="H36" s="232" t="s">
        <v>79</v>
      </c>
      <c r="I36" s="211" t="s">
        <v>259</v>
      </c>
      <c r="J36" s="215"/>
      <c r="K36" s="229"/>
      <c r="L36" s="69"/>
      <c r="M36" s="42"/>
    </row>
    <row r="37" spans="1:13" ht="15.75" thickBot="1" x14ac:dyDescent="0.3">
      <c r="A37" s="1512"/>
      <c r="B37" s="1516"/>
      <c r="C37" s="1492"/>
      <c r="D37" s="137" t="s">
        <v>2363</v>
      </c>
      <c r="E37" s="137" t="s">
        <v>2358</v>
      </c>
      <c r="F37" s="140" t="s">
        <v>2361</v>
      </c>
      <c r="G37" s="209" t="s">
        <v>2362</v>
      </c>
      <c r="H37" s="206" t="s">
        <v>52</v>
      </c>
      <c r="I37" s="210" t="s">
        <v>62</v>
      </c>
      <c r="J37" s="209" t="s">
        <v>741</v>
      </c>
      <c r="K37" s="229"/>
      <c r="L37" s="69"/>
      <c r="M37" s="42"/>
    </row>
    <row r="38" spans="1:13" ht="30.75" customHeight="1" thickBot="1" x14ac:dyDescent="0.3">
      <c r="A38" s="78">
        <v>28</v>
      </c>
      <c r="B38" s="82" t="s">
        <v>113</v>
      </c>
      <c r="C38" s="137" t="s">
        <v>192</v>
      </c>
      <c r="D38" s="137" t="s">
        <v>114</v>
      </c>
      <c r="E38" s="137" t="s">
        <v>115</v>
      </c>
      <c r="F38" s="140" t="s">
        <v>360</v>
      </c>
      <c r="G38" s="209" t="s">
        <v>361</v>
      </c>
      <c r="H38" s="207" t="s">
        <v>79</v>
      </c>
      <c r="I38" s="210" t="s">
        <v>59</v>
      </c>
      <c r="J38" s="209" t="s">
        <v>199</v>
      </c>
      <c r="K38" s="229"/>
      <c r="L38" s="69" t="s">
        <v>235</v>
      </c>
      <c r="M38" s="42"/>
    </row>
    <row r="39" spans="1:13" ht="27.75" customHeight="1" thickBot="1" x14ac:dyDescent="0.3">
      <c r="A39" s="1511">
        <v>29</v>
      </c>
      <c r="B39" s="1515" t="s">
        <v>137</v>
      </c>
      <c r="C39" s="1517" t="s">
        <v>127</v>
      </c>
      <c r="D39" s="139" t="s">
        <v>138</v>
      </c>
      <c r="E39" s="139" t="s">
        <v>129</v>
      </c>
      <c r="F39" s="139" t="s">
        <v>130</v>
      </c>
      <c r="G39" s="1517">
        <v>47488</v>
      </c>
      <c r="H39" s="1517" t="s">
        <v>79</v>
      </c>
      <c r="I39" s="679" t="s">
        <v>98</v>
      </c>
      <c r="J39" s="678"/>
      <c r="K39" s="1569"/>
      <c r="L39" s="1571"/>
      <c r="M39" s="42"/>
    </row>
    <row r="40" spans="1:13" ht="27.75" customHeight="1" thickBot="1" x14ac:dyDescent="0.3">
      <c r="A40" s="1512"/>
      <c r="B40" s="1516"/>
      <c r="C40" s="1518"/>
      <c r="D40" s="676">
        <v>1271</v>
      </c>
      <c r="E40" s="676" t="s">
        <v>1226</v>
      </c>
      <c r="F40" s="676" t="s">
        <v>2002</v>
      </c>
      <c r="G40" s="1518"/>
      <c r="H40" s="1518"/>
      <c r="I40" s="677">
        <v>15</v>
      </c>
      <c r="J40" s="678">
        <v>15</v>
      </c>
      <c r="K40" s="1570"/>
      <c r="L40" s="1572"/>
      <c r="M40" s="42"/>
    </row>
    <row r="41" spans="1:13" ht="24.75" customHeight="1" thickBot="1" x14ac:dyDescent="0.3">
      <c r="A41" s="78">
        <v>30</v>
      </c>
      <c r="B41" s="83" t="s">
        <v>126</v>
      </c>
      <c r="C41" s="138" t="s">
        <v>127</v>
      </c>
      <c r="D41" s="138" t="s">
        <v>128</v>
      </c>
      <c r="E41" s="138" t="s">
        <v>129</v>
      </c>
      <c r="F41" s="138" t="s">
        <v>130</v>
      </c>
      <c r="G41" s="1523" t="s">
        <v>347</v>
      </c>
      <c r="H41" s="138" t="s">
        <v>40</v>
      </c>
      <c r="I41" s="211" t="s">
        <v>98</v>
      </c>
      <c r="J41" s="209"/>
      <c r="K41" s="229"/>
      <c r="L41" s="69"/>
      <c r="M41" s="42"/>
    </row>
    <row r="42" spans="1:13" ht="24" customHeight="1" thickBot="1" x14ac:dyDescent="0.3">
      <c r="A42" s="78">
        <v>31</v>
      </c>
      <c r="B42" s="83" t="s">
        <v>135</v>
      </c>
      <c r="C42" s="138" t="s">
        <v>127</v>
      </c>
      <c r="D42" s="138" t="s">
        <v>136</v>
      </c>
      <c r="E42" s="138" t="s">
        <v>129</v>
      </c>
      <c r="F42" s="138" t="s">
        <v>130</v>
      </c>
      <c r="G42" s="1524"/>
      <c r="H42" s="138" t="s">
        <v>79</v>
      </c>
      <c r="I42" s="211" t="s">
        <v>98</v>
      </c>
      <c r="J42" s="209"/>
      <c r="K42" s="229"/>
      <c r="L42" s="69"/>
      <c r="M42" s="42"/>
    </row>
    <row r="43" spans="1:13" ht="27.75" customHeight="1" thickBot="1" x14ac:dyDescent="0.3">
      <c r="A43" s="1511">
        <v>32</v>
      </c>
      <c r="B43" s="1515" t="s">
        <v>131</v>
      </c>
      <c r="C43" s="1517" t="s">
        <v>127</v>
      </c>
      <c r="D43" s="138" t="s">
        <v>132</v>
      </c>
      <c r="E43" s="138" t="s">
        <v>129</v>
      </c>
      <c r="F43" s="138" t="s">
        <v>130</v>
      </c>
      <c r="G43" s="1525">
        <v>47485</v>
      </c>
      <c r="H43" s="1517" t="s">
        <v>79</v>
      </c>
      <c r="I43" s="211" t="s">
        <v>59</v>
      </c>
      <c r="J43" s="209"/>
      <c r="K43" s="1569"/>
      <c r="L43" s="1571"/>
      <c r="M43" s="42"/>
    </row>
    <row r="44" spans="1:13" ht="27.75" customHeight="1" thickBot="1" x14ac:dyDescent="0.3">
      <c r="A44" s="1512"/>
      <c r="B44" s="1516"/>
      <c r="C44" s="1518"/>
      <c r="D44" s="676">
        <v>1270</v>
      </c>
      <c r="E44" s="676" t="s">
        <v>1226</v>
      </c>
      <c r="F44" s="676" t="s">
        <v>2002</v>
      </c>
      <c r="G44" s="1525"/>
      <c r="H44" s="1518"/>
      <c r="I44" s="677">
        <v>15</v>
      </c>
      <c r="J44" s="678">
        <v>15</v>
      </c>
      <c r="K44" s="1570"/>
      <c r="L44" s="1572"/>
      <c r="M44" s="42"/>
    </row>
    <row r="45" spans="1:13" ht="30" customHeight="1" thickBot="1" x14ac:dyDescent="0.3">
      <c r="A45" s="1511">
        <v>33</v>
      </c>
      <c r="B45" s="1515" t="s">
        <v>133</v>
      </c>
      <c r="C45" s="1517" t="s">
        <v>127</v>
      </c>
      <c r="D45" s="138" t="s">
        <v>134</v>
      </c>
      <c r="E45" s="138" t="s">
        <v>129</v>
      </c>
      <c r="F45" s="138" t="s">
        <v>130</v>
      </c>
      <c r="G45" s="1521">
        <v>47480</v>
      </c>
      <c r="H45" s="1517" t="s">
        <v>79</v>
      </c>
      <c r="I45" s="211" t="s">
        <v>59</v>
      </c>
      <c r="J45" s="209"/>
      <c r="K45" s="1569"/>
      <c r="L45" s="1571"/>
      <c r="M45" s="42"/>
    </row>
    <row r="46" spans="1:13" ht="30" customHeight="1" thickBot="1" x14ac:dyDescent="0.3">
      <c r="A46" s="1512"/>
      <c r="B46" s="1516"/>
      <c r="C46" s="1518"/>
      <c r="D46" s="676">
        <v>1269</v>
      </c>
      <c r="E46" s="676" t="s">
        <v>1226</v>
      </c>
      <c r="F46" s="676" t="s">
        <v>2002</v>
      </c>
      <c r="G46" s="1522"/>
      <c r="H46" s="1518"/>
      <c r="I46" s="677">
        <v>15</v>
      </c>
      <c r="J46" s="209">
        <v>15</v>
      </c>
      <c r="K46" s="1570"/>
      <c r="L46" s="1572"/>
      <c r="M46" s="42"/>
    </row>
    <row r="47" spans="1:13" ht="15.75" thickBot="1" x14ac:dyDescent="0.3">
      <c r="A47" s="78">
        <v>34</v>
      </c>
      <c r="B47" s="82" t="s">
        <v>117</v>
      </c>
      <c r="C47" s="137" t="s">
        <v>139</v>
      </c>
      <c r="D47" s="137" t="s">
        <v>140</v>
      </c>
      <c r="E47" s="137" t="s">
        <v>141</v>
      </c>
      <c r="F47" s="137" t="s">
        <v>383</v>
      </c>
      <c r="G47" s="531"/>
      <c r="H47" s="137" t="s">
        <v>79</v>
      </c>
      <c r="I47" s="210" t="s">
        <v>59</v>
      </c>
      <c r="J47" s="209"/>
      <c r="K47" s="229"/>
      <c r="L47" s="69"/>
      <c r="M47" s="42"/>
    </row>
    <row r="48" spans="1:13" ht="21.75" customHeight="1" x14ac:dyDescent="0.25">
      <c r="A48" s="1511">
        <v>35</v>
      </c>
      <c r="B48" s="1513" t="s">
        <v>170</v>
      </c>
      <c r="C48" s="584" t="s">
        <v>250</v>
      </c>
      <c r="D48" s="584" t="s">
        <v>171</v>
      </c>
      <c r="E48" s="584" t="s">
        <v>172</v>
      </c>
      <c r="F48" s="584" t="s">
        <v>260</v>
      </c>
      <c r="G48" s="585" t="s">
        <v>261</v>
      </c>
      <c r="H48" s="586" t="s">
        <v>52</v>
      </c>
      <c r="I48" s="587" t="s">
        <v>59</v>
      </c>
      <c r="J48" s="588" t="s">
        <v>199</v>
      </c>
      <c r="K48" s="529"/>
      <c r="L48" s="69"/>
      <c r="M48" s="42"/>
    </row>
    <row r="49" spans="1:13" ht="18" customHeight="1" thickBot="1" x14ac:dyDescent="0.3">
      <c r="A49" s="1512"/>
      <c r="B49" s="1514"/>
      <c r="C49" s="589" t="s">
        <v>983</v>
      </c>
      <c r="D49" s="589" t="s">
        <v>984</v>
      </c>
      <c r="E49" s="589" t="s">
        <v>986</v>
      </c>
      <c r="F49" s="589" t="s">
        <v>987</v>
      </c>
      <c r="G49" s="585">
        <v>24148</v>
      </c>
      <c r="H49" s="589" t="s">
        <v>985</v>
      </c>
      <c r="I49" s="590" t="s">
        <v>59</v>
      </c>
      <c r="J49" s="585"/>
      <c r="K49" s="269" t="s">
        <v>989</v>
      </c>
      <c r="L49" s="270" t="s">
        <v>988</v>
      </c>
      <c r="M49" s="42"/>
    </row>
    <row r="50" spans="1:13" ht="53.25" customHeight="1" thickBot="1" x14ac:dyDescent="0.3">
      <c r="A50" s="78">
        <v>36</v>
      </c>
      <c r="B50" s="84" t="s">
        <v>186</v>
      </c>
      <c r="C50" s="100" t="s">
        <v>194</v>
      </c>
      <c r="D50" s="100" t="s">
        <v>187</v>
      </c>
      <c r="E50" s="100" t="s">
        <v>207</v>
      </c>
      <c r="F50" s="100" t="s">
        <v>188</v>
      </c>
      <c r="G50" s="213" t="s">
        <v>348</v>
      </c>
      <c r="H50" s="100" t="s">
        <v>79</v>
      </c>
      <c r="I50" s="213" t="s">
        <v>189</v>
      </c>
      <c r="J50" s="213" t="s">
        <v>190</v>
      </c>
      <c r="K50" s="230"/>
      <c r="L50" s="69"/>
      <c r="M50" s="42"/>
    </row>
    <row r="51" spans="1:13" ht="31.5" customHeight="1" thickBot="1" x14ac:dyDescent="0.3">
      <c r="A51" s="78">
        <v>37</v>
      </c>
      <c r="B51" s="514" t="s">
        <v>191</v>
      </c>
      <c r="C51" s="33" t="s">
        <v>192</v>
      </c>
      <c r="D51" s="33" t="s">
        <v>193</v>
      </c>
      <c r="E51" s="33" t="s">
        <v>336</v>
      </c>
      <c r="F51" s="33" t="s">
        <v>299</v>
      </c>
      <c r="G51" s="36" t="s">
        <v>337</v>
      </c>
      <c r="H51" s="33" t="s">
        <v>79</v>
      </c>
      <c r="I51" s="36" t="s">
        <v>62</v>
      </c>
      <c r="J51" s="36" t="s">
        <v>199</v>
      </c>
      <c r="K51" s="230"/>
      <c r="L51" s="69"/>
      <c r="M51" s="42"/>
    </row>
    <row r="52" spans="1:13" ht="15.75" thickBot="1" x14ac:dyDescent="0.3">
      <c r="A52" s="78">
        <v>38</v>
      </c>
      <c r="B52" s="514" t="s">
        <v>195</v>
      </c>
      <c r="C52" s="33" t="s">
        <v>196</v>
      </c>
      <c r="D52" s="33" t="s">
        <v>197</v>
      </c>
      <c r="E52" s="33" t="s">
        <v>206</v>
      </c>
      <c r="F52" s="100" t="s">
        <v>198</v>
      </c>
      <c r="G52" s="36"/>
      <c r="H52" s="33" t="s">
        <v>79</v>
      </c>
      <c r="I52" s="36" t="s">
        <v>62</v>
      </c>
      <c r="J52" s="36" t="s">
        <v>199</v>
      </c>
      <c r="K52" s="230"/>
      <c r="L52" s="69"/>
      <c r="M52" s="42"/>
    </row>
    <row r="53" spans="1:13" ht="15.75" thickBot="1" x14ac:dyDescent="0.3">
      <c r="A53" s="78">
        <v>39</v>
      </c>
      <c r="B53" s="514" t="s">
        <v>201</v>
      </c>
      <c r="C53" s="33" t="s">
        <v>202</v>
      </c>
      <c r="D53" s="33" t="s">
        <v>203</v>
      </c>
      <c r="E53" s="33" t="s">
        <v>204</v>
      </c>
      <c r="F53" s="33" t="s">
        <v>303</v>
      </c>
      <c r="G53" s="36" t="s">
        <v>304</v>
      </c>
      <c r="H53" s="100" t="s">
        <v>52</v>
      </c>
      <c r="I53" s="36" t="s">
        <v>208</v>
      </c>
      <c r="J53" s="36" t="s">
        <v>199</v>
      </c>
      <c r="K53" s="230"/>
      <c r="L53" s="69"/>
      <c r="M53" s="42"/>
    </row>
    <row r="54" spans="1:13" ht="15.75" thickBot="1" x14ac:dyDescent="0.3">
      <c r="A54" s="78">
        <v>40</v>
      </c>
      <c r="B54" s="514" t="s">
        <v>209</v>
      </c>
      <c r="C54" s="33" t="s">
        <v>210</v>
      </c>
      <c r="D54" s="33" t="s">
        <v>211</v>
      </c>
      <c r="E54" s="33" t="s">
        <v>204</v>
      </c>
      <c r="F54" s="100" t="s">
        <v>205</v>
      </c>
      <c r="G54" s="36"/>
      <c r="H54" s="33" t="s">
        <v>79</v>
      </c>
      <c r="I54" s="36" t="s">
        <v>62</v>
      </c>
      <c r="J54" s="36" t="s">
        <v>212</v>
      </c>
      <c r="K54" s="230"/>
      <c r="L54" s="69"/>
      <c r="M54" s="42"/>
    </row>
    <row r="55" spans="1:13" ht="17.25" customHeight="1" thickBot="1" x14ac:dyDescent="0.3">
      <c r="A55" s="79">
        <v>41</v>
      </c>
      <c r="B55" s="540" t="s">
        <v>217</v>
      </c>
      <c r="C55" s="58" t="s">
        <v>210</v>
      </c>
      <c r="D55" s="58" t="s">
        <v>218</v>
      </c>
      <c r="E55" s="58" t="s">
        <v>220</v>
      </c>
      <c r="F55" s="58" t="s">
        <v>376</v>
      </c>
      <c r="G55" s="62" t="s">
        <v>377</v>
      </c>
      <c r="H55" s="58" t="s">
        <v>79</v>
      </c>
      <c r="I55" s="62" t="s">
        <v>62</v>
      </c>
      <c r="J55" s="62" t="s">
        <v>212</v>
      </c>
      <c r="K55" s="439" t="s">
        <v>219</v>
      </c>
      <c r="L55" s="69"/>
      <c r="M55" s="42"/>
    </row>
    <row r="56" spans="1:13" x14ac:dyDescent="0.25">
      <c r="A56" s="1511">
        <v>42</v>
      </c>
      <c r="B56" s="1515" t="s">
        <v>224</v>
      </c>
      <c r="C56" s="442" t="s">
        <v>210</v>
      </c>
      <c r="D56" s="442" t="s">
        <v>225</v>
      </c>
      <c r="E56" s="442" t="s">
        <v>226</v>
      </c>
      <c r="F56" s="442" t="s">
        <v>227</v>
      </c>
      <c r="G56" s="443" t="s">
        <v>1521</v>
      </c>
      <c r="H56" s="442" t="s">
        <v>79</v>
      </c>
      <c r="I56" s="443" t="s">
        <v>228</v>
      </c>
      <c r="J56" s="443" t="s">
        <v>229</v>
      </c>
      <c r="K56" s="444"/>
      <c r="L56" s="438"/>
      <c r="M56" s="42"/>
    </row>
    <row r="57" spans="1:13" ht="15.75" thickBot="1" x14ac:dyDescent="0.3">
      <c r="A57" s="1512"/>
      <c r="B57" s="1516"/>
      <c r="C57" s="333" t="s">
        <v>363</v>
      </c>
      <c r="D57" s="333" t="s">
        <v>1522</v>
      </c>
      <c r="E57" s="333" t="s">
        <v>1523</v>
      </c>
      <c r="F57" s="333" t="s">
        <v>1524</v>
      </c>
      <c r="G57" s="445" t="s">
        <v>1525</v>
      </c>
      <c r="H57" s="333" t="s">
        <v>79</v>
      </c>
      <c r="I57" s="445">
        <v>30</v>
      </c>
      <c r="J57" s="445">
        <v>60</v>
      </c>
      <c r="K57" s="446"/>
      <c r="L57" s="438"/>
      <c r="M57" s="42"/>
    </row>
    <row r="58" spans="1:13" ht="26.25" customHeight="1" thickBot="1" x14ac:dyDescent="0.3">
      <c r="A58" s="437">
        <v>43</v>
      </c>
      <c r="B58" s="541" t="s">
        <v>233</v>
      </c>
      <c r="C58" s="436" t="s">
        <v>210</v>
      </c>
      <c r="D58" s="436" t="s">
        <v>244</v>
      </c>
      <c r="E58" s="436" t="s">
        <v>242</v>
      </c>
      <c r="F58" s="440" t="s">
        <v>243</v>
      </c>
      <c r="G58" s="356"/>
      <c r="H58" s="436" t="s">
        <v>245</v>
      </c>
      <c r="I58" s="356" t="s">
        <v>62</v>
      </c>
      <c r="J58" s="356"/>
      <c r="K58" s="441"/>
      <c r="L58" s="69" t="s">
        <v>237</v>
      </c>
      <c r="M58" s="42"/>
    </row>
    <row r="59" spans="1:13" ht="25.5" customHeight="1" x14ac:dyDescent="0.25">
      <c r="A59" s="1511">
        <v>44</v>
      </c>
      <c r="B59" s="1526" t="s">
        <v>240</v>
      </c>
      <c r="C59" s="1443" t="s">
        <v>363</v>
      </c>
      <c r="D59" s="100" t="s">
        <v>241</v>
      </c>
      <c r="E59" s="100" t="s">
        <v>242</v>
      </c>
      <c r="F59" s="100" t="s">
        <v>243</v>
      </c>
      <c r="G59" s="36"/>
      <c r="H59" s="1443" t="s">
        <v>79</v>
      </c>
      <c r="I59" s="213" t="s">
        <v>53</v>
      </c>
      <c r="J59" s="213" t="s">
        <v>212</v>
      </c>
      <c r="K59" s="684" t="s">
        <v>219</v>
      </c>
      <c r="L59" s="531" t="s">
        <v>237</v>
      </c>
      <c r="M59" s="42"/>
    </row>
    <row r="60" spans="1:13" ht="25.5" customHeight="1" thickBot="1" x14ac:dyDescent="0.3">
      <c r="A60" s="1512"/>
      <c r="B60" s="1527"/>
      <c r="C60" s="1445"/>
      <c r="D60" s="651">
        <v>1274</v>
      </c>
      <c r="E60" s="651" t="s">
        <v>1283</v>
      </c>
      <c r="F60" s="651" t="s">
        <v>2011</v>
      </c>
      <c r="G60" s="651" t="s">
        <v>2012</v>
      </c>
      <c r="H60" s="1445"/>
      <c r="I60" s="651">
        <v>15</v>
      </c>
      <c r="J60" s="651">
        <v>15</v>
      </c>
      <c r="K60" s="651"/>
      <c r="L60" s="36"/>
      <c r="M60" s="42"/>
    </row>
    <row r="61" spans="1:13" ht="37.5" customHeight="1" thickBot="1" x14ac:dyDescent="0.3">
      <c r="A61" s="78">
        <v>45</v>
      </c>
      <c r="B61" s="514" t="s">
        <v>246</v>
      </c>
      <c r="C61" s="33" t="s">
        <v>192</v>
      </c>
      <c r="D61" s="33" t="s">
        <v>247</v>
      </c>
      <c r="E61" s="33" t="s">
        <v>242</v>
      </c>
      <c r="F61" s="100" t="s">
        <v>243</v>
      </c>
      <c r="G61" s="36"/>
      <c r="H61" s="33" t="s">
        <v>79</v>
      </c>
      <c r="I61" s="36" t="s">
        <v>59</v>
      </c>
      <c r="J61" s="36"/>
      <c r="K61" s="202"/>
      <c r="L61" s="69" t="s">
        <v>237</v>
      </c>
      <c r="M61" s="42"/>
    </row>
    <row r="62" spans="1:13" ht="26.25" customHeight="1" thickBot="1" x14ac:dyDescent="0.3">
      <c r="A62" s="78">
        <v>46</v>
      </c>
      <c r="B62" s="540" t="s">
        <v>249</v>
      </c>
      <c r="C62" s="58" t="s">
        <v>250</v>
      </c>
      <c r="D62" s="58" t="s">
        <v>251</v>
      </c>
      <c r="E62" s="58" t="s">
        <v>252</v>
      </c>
      <c r="F62" s="58" t="s">
        <v>742</v>
      </c>
      <c r="G62" s="62" t="s">
        <v>743</v>
      </c>
      <c r="H62" s="208" t="s">
        <v>52</v>
      </c>
      <c r="I62" s="62" t="s">
        <v>62</v>
      </c>
      <c r="J62" s="62" t="s">
        <v>741</v>
      </c>
      <c r="K62" s="1575"/>
      <c r="L62" s="257" t="s">
        <v>237</v>
      </c>
      <c r="M62" s="42"/>
    </row>
    <row r="63" spans="1:13" ht="24.75" customHeight="1" thickBot="1" x14ac:dyDescent="0.3">
      <c r="A63" s="78">
        <v>47</v>
      </c>
      <c r="B63" s="514" t="s">
        <v>267</v>
      </c>
      <c r="C63" s="33" t="s">
        <v>250</v>
      </c>
      <c r="D63" s="33" t="s">
        <v>268</v>
      </c>
      <c r="E63" s="33" t="s">
        <v>269</v>
      </c>
      <c r="F63" s="33" t="s">
        <v>270</v>
      </c>
      <c r="G63" s="217" t="s">
        <v>271</v>
      </c>
      <c r="H63" s="33" t="s">
        <v>272</v>
      </c>
      <c r="I63" s="36" t="s">
        <v>62</v>
      </c>
      <c r="J63" s="36" t="s">
        <v>273</v>
      </c>
      <c r="K63" s="1576"/>
      <c r="L63" s="69"/>
      <c r="M63" s="42"/>
    </row>
    <row r="64" spans="1:13" ht="33" customHeight="1" thickBot="1" x14ac:dyDescent="0.3">
      <c r="A64" s="78">
        <v>48</v>
      </c>
      <c r="B64" s="540" t="s">
        <v>279</v>
      </c>
      <c r="C64" s="58" t="s">
        <v>309</v>
      </c>
      <c r="D64" s="58" t="s">
        <v>280</v>
      </c>
      <c r="E64" s="58" t="s">
        <v>281</v>
      </c>
      <c r="F64" s="58" t="s">
        <v>282</v>
      </c>
      <c r="G64" s="62" t="s">
        <v>283</v>
      </c>
      <c r="H64" s="58" t="s">
        <v>79</v>
      </c>
      <c r="I64" s="62" t="s">
        <v>106</v>
      </c>
      <c r="J64" s="62" t="s">
        <v>284</v>
      </c>
      <c r="K64" s="530"/>
      <c r="L64" s="257"/>
      <c r="M64" s="42"/>
    </row>
    <row r="65" spans="1:13" ht="22.5" customHeight="1" thickBot="1" x14ac:dyDescent="0.3">
      <c r="A65" s="78">
        <v>49</v>
      </c>
      <c r="B65" s="514" t="s">
        <v>286</v>
      </c>
      <c r="C65" s="33" t="s">
        <v>287</v>
      </c>
      <c r="D65" s="33" t="s">
        <v>288</v>
      </c>
      <c r="E65" s="33" t="s">
        <v>289</v>
      </c>
      <c r="F65" s="33" t="s">
        <v>290</v>
      </c>
      <c r="G65" s="36" t="s">
        <v>291</v>
      </c>
      <c r="H65" s="33" t="s">
        <v>79</v>
      </c>
      <c r="I65" s="36" t="s">
        <v>292</v>
      </c>
      <c r="J65" s="36" t="s">
        <v>293</v>
      </c>
      <c r="K65" s="201"/>
      <c r="L65" s="69"/>
      <c r="M65" s="42"/>
    </row>
    <row r="66" spans="1:13" ht="22.5" customHeight="1" thickBot="1" x14ac:dyDescent="0.3">
      <c r="A66" s="78">
        <v>50</v>
      </c>
      <c r="B66" s="540" t="s">
        <v>362</v>
      </c>
      <c r="C66" s="58" t="s">
        <v>363</v>
      </c>
      <c r="D66" s="58" t="s">
        <v>364</v>
      </c>
      <c r="E66" s="58" t="s">
        <v>365</v>
      </c>
      <c r="F66" s="58" t="s">
        <v>366</v>
      </c>
      <c r="G66" s="62" t="s">
        <v>367</v>
      </c>
      <c r="H66" s="58" t="s">
        <v>79</v>
      </c>
      <c r="I66" s="62" t="s">
        <v>53</v>
      </c>
      <c r="J66" s="62" t="s">
        <v>273</v>
      </c>
      <c r="K66" s="530"/>
      <c r="L66" s="257"/>
      <c r="M66" s="42"/>
    </row>
    <row r="67" spans="1:13" ht="24.75" customHeight="1" thickBot="1" x14ac:dyDescent="0.3">
      <c r="A67" s="78">
        <v>51</v>
      </c>
      <c r="B67" s="540" t="s">
        <v>308</v>
      </c>
      <c r="C67" s="1443" t="s">
        <v>202</v>
      </c>
      <c r="D67" s="58" t="s">
        <v>307</v>
      </c>
      <c r="E67" s="58" t="s">
        <v>310</v>
      </c>
      <c r="F67" s="58" t="s">
        <v>311</v>
      </c>
      <c r="G67" s="62" t="s">
        <v>312</v>
      </c>
      <c r="H67" s="58" t="s">
        <v>79</v>
      </c>
      <c r="I67" s="62" t="s">
        <v>228</v>
      </c>
      <c r="J67" s="62" t="s">
        <v>229</v>
      </c>
      <c r="K67" s="530"/>
      <c r="L67" s="257"/>
      <c r="M67" s="42"/>
    </row>
    <row r="68" spans="1:13" ht="26.25" customHeight="1" thickBot="1" x14ac:dyDescent="0.3">
      <c r="A68" s="78">
        <v>52</v>
      </c>
      <c r="B68" s="514" t="s">
        <v>316</v>
      </c>
      <c r="C68" s="1445"/>
      <c r="D68" s="33" t="s">
        <v>317</v>
      </c>
      <c r="E68" s="33" t="s">
        <v>318</v>
      </c>
      <c r="F68" s="33" t="s">
        <v>319</v>
      </c>
      <c r="G68" s="36" t="s">
        <v>320</v>
      </c>
      <c r="H68" s="33" t="s">
        <v>79</v>
      </c>
      <c r="I68" s="36" t="s">
        <v>53</v>
      </c>
      <c r="J68" s="36" t="s">
        <v>393</v>
      </c>
      <c r="K68" s="201"/>
      <c r="L68" s="69"/>
      <c r="M68" s="42"/>
    </row>
    <row r="69" spans="1:13" ht="34.5" customHeight="1" thickBot="1" x14ac:dyDescent="0.3">
      <c r="A69" s="78">
        <v>53</v>
      </c>
      <c r="B69" s="514" t="s">
        <v>371</v>
      </c>
      <c r="C69" s="436" t="s">
        <v>76</v>
      </c>
      <c r="D69" s="33" t="s">
        <v>372</v>
      </c>
      <c r="E69" s="33" t="s">
        <v>373</v>
      </c>
      <c r="F69" s="33" t="s">
        <v>374</v>
      </c>
      <c r="G69" s="36" t="s">
        <v>375</v>
      </c>
      <c r="H69" s="33" t="s">
        <v>79</v>
      </c>
      <c r="I69" s="36" t="s">
        <v>394</v>
      </c>
      <c r="J69" s="36" t="s">
        <v>212</v>
      </c>
      <c r="K69" s="201"/>
      <c r="L69" s="69"/>
      <c r="M69" s="42"/>
    </row>
    <row r="70" spans="1:13" ht="27" customHeight="1" thickBot="1" x14ac:dyDescent="0.3">
      <c r="A70" s="78">
        <v>54</v>
      </c>
      <c r="B70" s="514" t="s">
        <v>325</v>
      </c>
      <c r="C70" s="33" t="s">
        <v>326</v>
      </c>
      <c r="D70" s="33" t="s">
        <v>327</v>
      </c>
      <c r="E70" s="33" t="s">
        <v>328</v>
      </c>
      <c r="F70" s="33" t="s">
        <v>329</v>
      </c>
      <c r="G70" s="36" t="s">
        <v>330</v>
      </c>
      <c r="H70" s="100" t="s">
        <v>52</v>
      </c>
      <c r="I70" s="36" t="s">
        <v>53</v>
      </c>
      <c r="J70" s="36" t="s">
        <v>212</v>
      </c>
      <c r="K70" s="201"/>
      <c r="L70" s="69"/>
      <c r="M70" s="42"/>
    </row>
    <row r="71" spans="1:13" ht="21" customHeight="1" thickBot="1" x14ac:dyDescent="0.3">
      <c r="A71" s="78">
        <v>55</v>
      </c>
      <c r="B71" s="514" t="s">
        <v>331</v>
      </c>
      <c r="C71" s="33" t="s">
        <v>332</v>
      </c>
      <c r="D71" s="33" t="s">
        <v>333</v>
      </c>
      <c r="E71" s="33" t="s">
        <v>328</v>
      </c>
      <c r="F71" s="33" t="s">
        <v>329</v>
      </c>
      <c r="G71" s="36" t="s">
        <v>334</v>
      </c>
      <c r="H71" s="33" t="s">
        <v>79</v>
      </c>
      <c r="I71" s="36" t="s">
        <v>396</v>
      </c>
      <c r="J71" s="36" t="s">
        <v>199</v>
      </c>
      <c r="K71" s="201"/>
      <c r="L71" s="69"/>
      <c r="M71" s="42"/>
    </row>
    <row r="72" spans="1:13" ht="25.5" customHeight="1" thickBot="1" x14ac:dyDescent="0.3">
      <c r="A72" s="78">
        <v>56</v>
      </c>
      <c r="B72" s="514" t="s">
        <v>368</v>
      </c>
      <c r="C72" s="33" t="s">
        <v>363</v>
      </c>
      <c r="D72" s="33" t="s">
        <v>369</v>
      </c>
      <c r="E72" s="33" t="s">
        <v>365</v>
      </c>
      <c r="F72" s="33" t="s">
        <v>366</v>
      </c>
      <c r="G72" s="36" t="s">
        <v>370</v>
      </c>
      <c r="H72" s="33" t="s">
        <v>79</v>
      </c>
      <c r="I72" s="36" t="s">
        <v>394</v>
      </c>
      <c r="J72" s="36" t="s">
        <v>199</v>
      </c>
      <c r="K72" s="201"/>
      <c r="L72" s="69"/>
      <c r="M72" s="42"/>
    </row>
    <row r="73" spans="1:13" ht="22.5" customHeight="1" thickBot="1" x14ac:dyDescent="0.3">
      <c r="A73" s="78">
        <v>57</v>
      </c>
      <c r="B73" s="514" t="s">
        <v>340</v>
      </c>
      <c r="C73" s="33" t="s">
        <v>278</v>
      </c>
      <c r="D73" s="33" t="s">
        <v>341</v>
      </c>
      <c r="E73" s="33" t="s">
        <v>342</v>
      </c>
      <c r="F73" s="33" t="s">
        <v>343</v>
      </c>
      <c r="G73" s="36" t="s">
        <v>344</v>
      </c>
      <c r="H73" s="33" t="s">
        <v>79</v>
      </c>
      <c r="I73" s="36" t="s">
        <v>62</v>
      </c>
      <c r="J73" s="36" t="s">
        <v>212</v>
      </c>
      <c r="K73" s="201"/>
      <c r="L73" s="69"/>
      <c r="M73" s="42"/>
    </row>
    <row r="74" spans="1:13" ht="24.75" customHeight="1" thickBot="1" x14ac:dyDescent="0.3">
      <c r="A74" s="78">
        <v>58</v>
      </c>
      <c r="B74" s="514" t="s">
        <v>380</v>
      </c>
      <c r="C74" s="33" t="s">
        <v>1121</v>
      </c>
      <c r="D74" s="33" t="s">
        <v>382</v>
      </c>
      <c r="E74" s="33" t="s">
        <v>373</v>
      </c>
      <c r="F74" s="33" t="s">
        <v>1146</v>
      </c>
      <c r="G74" s="36" t="s">
        <v>1147</v>
      </c>
      <c r="H74" s="100" t="s">
        <v>52</v>
      </c>
      <c r="I74" s="36" t="s">
        <v>395</v>
      </c>
      <c r="J74" s="36" t="s">
        <v>212</v>
      </c>
      <c r="K74" s="531" t="s">
        <v>1781</v>
      </c>
      <c r="L74" s="531"/>
      <c r="M74" s="42"/>
    </row>
    <row r="75" spans="1:13" ht="20.25" customHeight="1" thickBot="1" x14ac:dyDescent="0.3">
      <c r="A75" s="79">
        <v>59</v>
      </c>
      <c r="B75" s="540" t="s">
        <v>386</v>
      </c>
      <c r="C75" s="58" t="s">
        <v>381</v>
      </c>
      <c r="D75" s="58" t="s">
        <v>387</v>
      </c>
      <c r="E75" s="58" t="s">
        <v>388</v>
      </c>
      <c r="F75" s="58" t="s">
        <v>391</v>
      </c>
      <c r="G75" s="62" t="s">
        <v>392</v>
      </c>
      <c r="H75" s="58" t="s">
        <v>79</v>
      </c>
      <c r="I75" s="62" t="s">
        <v>189</v>
      </c>
      <c r="J75" s="62" t="s">
        <v>390</v>
      </c>
      <c r="K75" s="231"/>
      <c r="L75" s="257"/>
      <c r="M75" s="42"/>
    </row>
    <row r="76" spans="1:13" ht="23.25" customHeight="1" x14ac:dyDescent="0.25">
      <c r="A76" s="79">
        <v>60</v>
      </c>
      <c r="B76" s="540" t="s">
        <v>413</v>
      </c>
      <c r="C76" s="58" t="s">
        <v>287</v>
      </c>
      <c r="D76" s="58" t="s">
        <v>414</v>
      </c>
      <c r="E76" s="58" t="s">
        <v>415</v>
      </c>
      <c r="F76" s="58" t="s">
        <v>416</v>
      </c>
      <c r="G76" s="62" t="s">
        <v>417</v>
      </c>
      <c r="H76" s="58" t="s">
        <v>79</v>
      </c>
      <c r="I76" s="62" t="s">
        <v>418</v>
      </c>
      <c r="J76" s="62" t="s">
        <v>212</v>
      </c>
      <c r="K76" s="530"/>
      <c r="L76" s="257"/>
      <c r="M76" s="42"/>
    </row>
    <row r="77" spans="1:13" ht="19.5" customHeight="1" thickBot="1" x14ac:dyDescent="0.3">
      <c r="A77" s="33">
        <v>61</v>
      </c>
      <c r="B77" s="514" t="s">
        <v>419</v>
      </c>
      <c r="C77" s="33" t="s">
        <v>363</v>
      </c>
      <c r="D77" s="33" t="s">
        <v>420</v>
      </c>
      <c r="E77" s="33" t="s">
        <v>415</v>
      </c>
      <c r="F77" s="33" t="s">
        <v>416</v>
      </c>
      <c r="G77" s="36" t="s">
        <v>421</v>
      </c>
      <c r="H77" s="33" t="s">
        <v>79</v>
      </c>
      <c r="I77" s="36" t="s">
        <v>418</v>
      </c>
      <c r="J77" s="36" t="s">
        <v>253</v>
      </c>
      <c r="K77" s="201"/>
      <c r="L77" s="69"/>
      <c r="M77" s="42"/>
    </row>
    <row r="78" spans="1:13" ht="30" customHeight="1" x14ac:dyDescent="0.25">
      <c r="A78" s="79">
        <v>62</v>
      </c>
      <c r="B78" s="36" t="s">
        <v>422</v>
      </c>
      <c r="C78" s="33" t="s">
        <v>637</v>
      </c>
      <c r="D78" s="33" t="s">
        <v>423</v>
      </c>
      <c r="E78" s="33" t="s">
        <v>424</v>
      </c>
      <c r="F78" s="33" t="s">
        <v>425</v>
      </c>
      <c r="G78" s="36" t="s">
        <v>426</v>
      </c>
      <c r="H78" s="33" t="s">
        <v>79</v>
      </c>
      <c r="I78" s="36" t="s">
        <v>418</v>
      </c>
      <c r="J78" s="36" t="s">
        <v>212</v>
      </c>
      <c r="K78" s="201"/>
      <c r="L78" s="69"/>
      <c r="M78" s="42"/>
    </row>
    <row r="79" spans="1:13" ht="23.25" customHeight="1" x14ac:dyDescent="0.25">
      <c r="A79" s="33">
        <v>63</v>
      </c>
      <c r="B79" s="36" t="s">
        <v>427</v>
      </c>
      <c r="C79" s="33" t="s">
        <v>363</v>
      </c>
      <c r="D79" s="33" t="s">
        <v>428</v>
      </c>
      <c r="E79" s="33" t="s">
        <v>424</v>
      </c>
      <c r="F79" s="33" t="s">
        <v>425</v>
      </c>
      <c r="G79" s="36" t="s">
        <v>429</v>
      </c>
      <c r="H79" s="33" t="s">
        <v>79</v>
      </c>
      <c r="I79" s="36" t="s">
        <v>418</v>
      </c>
      <c r="J79" s="36" t="s">
        <v>199</v>
      </c>
      <c r="K79" s="201"/>
      <c r="L79" s="69"/>
      <c r="M79" s="42"/>
    </row>
    <row r="80" spans="1:13" ht="25.5" customHeight="1" x14ac:dyDescent="0.25">
      <c r="A80" s="33">
        <v>64</v>
      </c>
      <c r="B80" s="36" t="s">
        <v>434</v>
      </c>
      <c r="C80" s="33" t="s">
        <v>202</v>
      </c>
      <c r="D80" s="33" t="s">
        <v>435</v>
      </c>
      <c r="E80" s="33" t="s">
        <v>260</v>
      </c>
      <c r="F80" s="33" t="s">
        <v>436</v>
      </c>
      <c r="G80" s="36" t="s">
        <v>437</v>
      </c>
      <c r="H80" s="33" t="s">
        <v>79</v>
      </c>
      <c r="I80" s="36" t="s">
        <v>53</v>
      </c>
      <c r="J80" s="36" t="s">
        <v>284</v>
      </c>
      <c r="K80" s="201"/>
      <c r="L80" s="69"/>
      <c r="M80" s="42"/>
    </row>
    <row r="81" spans="1:13" ht="29.25" customHeight="1" x14ac:dyDescent="0.25">
      <c r="A81" s="33">
        <v>65</v>
      </c>
      <c r="B81" s="36" t="s">
        <v>438</v>
      </c>
      <c r="C81" s="33" t="s">
        <v>381</v>
      </c>
      <c r="D81" s="33" t="s">
        <v>439</v>
      </c>
      <c r="E81" s="33" t="s">
        <v>440</v>
      </c>
      <c r="F81" s="33" t="s">
        <v>441</v>
      </c>
      <c r="G81" s="36" t="s">
        <v>442</v>
      </c>
      <c r="H81" s="33" t="s">
        <v>79</v>
      </c>
      <c r="I81" s="36" t="s">
        <v>62</v>
      </c>
      <c r="J81" s="36" t="s">
        <v>212</v>
      </c>
      <c r="K81" s="201"/>
      <c r="L81" s="69"/>
      <c r="M81" s="42"/>
    </row>
    <row r="82" spans="1:13" x14ac:dyDescent="0.25">
      <c r="A82" s="33">
        <v>66</v>
      </c>
      <c r="B82" s="36" t="s">
        <v>445</v>
      </c>
      <c r="C82" s="33" t="s">
        <v>707</v>
      </c>
      <c r="D82" s="33" t="s">
        <v>446</v>
      </c>
      <c r="E82" s="33" t="s">
        <v>447</v>
      </c>
      <c r="F82" s="33" t="s">
        <v>448</v>
      </c>
      <c r="G82" s="36" t="s">
        <v>449</v>
      </c>
      <c r="H82" s="33" t="s">
        <v>79</v>
      </c>
      <c r="I82" s="36" t="s">
        <v>62</v>
      </c>
      <c r="J82" s="36" t="s">
        <v>450</v>
      </c>
      <c r="K82" s="201"/>
      <c r="L82" s="67"/>
    </row>
    <row r="83" spans="1:13" x14ac:dyDescent="0.25">
      <c r="A83" s="33">
        <v>67</v>
      </c>
      <c r="B83" s="33" t="s">
        <v>451</v>
      </c>
      <c r="C83" s="33"/>
      <c r="D83" s="33" t="s">
        <v>452</v>
      </c>
      <c r="E83" s="33" t="s">
        <v>453</v>
      </c>
      <c r="F83" s="33" t="s">
        <v>454</v>
      </c>
      <c r="G83" s="33" t="s">
        <v>455</v>
      </c>
      <c r="H83" s="100" t="s">
        <v>52</v>
      </c>
      <c r="I83" s="33" t="s">
        <v>456</v>
      </c>
      <c r="J83" s="33" t="s">
        <v>450</v>
      </c>
      <c r="K83" s="33"/>
      <c r="L83" s="67"/>
    </row>
    <row r="84" spans="1:13" ht="29.25" customHeight="1" x14ac:dyDescent="0.25">
      <c r="A84" s="33">
        <v>68</v>
      </c>
      <c r="B84" s="258" t="s">
        <v>457</v>
      </c>
      <c r="C84" s="107" t="s">
        <v>458</v>
      </c>
      <c r="D84" s="107" t="s">
        <v>459</v>
      </c>
      <c r="E84" s="107" t="s">
        <v>460</v>
      </c>
      <c r="F84" s="107" t="s">
        <v>461</v>
      </c>
      <c r="G84" s="258" t="s">
        <v>462</v>
      </c>
      <c r="H84" s="107" t="s">
        <v>79</v>
      </c>
      <c r="I84" s="258" t="s">
        <v>62</v>
      </c>
      <c r="J84" s="258" t="s">
        <v>463</v>
      </c>
      <c r="K84" s="252"/>
      <c r="L84" s="258" t="s">
        <v>464</v>
      </c>
    </row>
    <row r="85" spans="1:13" x14ac:dyDescent="0.25">
      <c r="A85" s="33">
        <v>69</v>
      </c>
      <c r="B85" s="36" t="s">
        <v>465</v>
      </c>
      <c r="C85" s="33" t="s">
        <v>458</v>
      </c>
      <c r="D85" s="33" t="s">
        <v>466</v>
      </c>
      <c r="E85" s="33" t="s">
        <v>460</v>
      </c>
      <c r="F85" s="33" t="s">
        <v>461</v>
      </c>
      <c r="G85" s="36" t="s">
        <v>467</v>
      </c>
      <c r="H85" s="33" t="s">
        <v>40</v>
      </c>
      <c r="I85" s="36" t="s">
        <v>62</v>
      </c>
      <c r="J85" s="36" t="s">
        <v>450</v>
      </c>
      <c r="K85" s="201"/>
      <c r="L85" s="36"/>
    </row>
    <row r="86" spans="1:13" x14ac:dyDescent="0.25">
      <c r="A86" s="33">
        <v>70</v>
      </c>
      <c r="B86" s="258" t="s">
        <v>468</v>
      </c>
      <c r="C86" s="107" t="s">
        <v>469</v>
      </c>
      <c r="D86" s="107" t="s">
        <v>470</v>
      </c>
      <c r="E86" s="107" t="s">
        <v>460</v>
      </c>
      <c r="F86" s="107" t="s">
        <v>461</v>
      </c>
      <c r="G86" s="258" t="s">
        <v>471</v>
      </c>
      <c r="H86" s="107" t="s">
        <v>79</v>
      </c>
      <c r="I86" s="258" t="s">
        <v>62</v>
      </c>
      <c r="J86" s="258" t="s">
        <v>450</v>
      </c>
      <c r="K86" s="252"/>
      <c r="L86" s="258" t="s">
        <v>472</v>
      </c>
    </row>
    <row r="87" spans="1:13" x14ac:dyDescent="0.25">
      <c r="A87" s="33">
        <v>71</v>
      </c>
      <c r="B87" s="36" t="s">
        <v>473</v>
      </c>
      <c r="C87" s="33"/>
      <c r="D87" s="33" t="s">
        <v>474</v>
      </c>
      <c r="E87" s="33" t="s">
        <v>460</v>
      </c>
      <c r="F87" s="33" t="s">
        <v>461</v>
      </c>
      <c r="G87" s="36" t="s">
        <v>475</v>
      </c>
      <c r="H87" s="33" t="s">
        <v>79</v>
      </c>
      <c r="I87" s="36" t="s">
        <v>189</v>
      </c>
      <c r="J87" s="36" t="s">
        <v>450</v>
      </c>
      <c r="K87" s="201"/>
      <c r="L87" s="36"/>
    </row>
    <row r="88" spans="1:13" x14ac:dyDescent="0.25">
      <c r="A88" s="33">
        <v>72</v>
      </c>
      <c r="B88" s="33" t="s">
        <v>477</v>
      </c>
      <c r="C88" s="33"/>
      <c r="D88" s="33" t="s">
        <v>478</v>
      </c>
      <c r="E88" s="33" t="s">
        <v>479</v>
      </c>
      <c r="F88" s="33" t="s">
        <v>480</v>
      </c>
      <c r="G88" s="33" t="s">
        <v>481</v>
      </c>
      <c r="H88" s="33" t="s">
        <v>79</v>
      </c>
      <c r="I88" s="33" t="s">
        <v>482</v>
      </c>
      <c r="J88" s="33" t="s">
        <v>483</v>
      </c>
      <c r="K88" s="33"/>
      <c r="L88" s="69"/>
    </row>
    <row r="89" spans="1:13" x14ac:dyDescent="0.25">
      <c r="A89" s="33">
        <v>73</v>
      </c>
      <c r="B89" s="33" t="s">
        <v>486</v>
      </c>
      <c r="C89" s="33" t="s">
        <v>202</v>
      </c>
      <c r="D89" s="33" t="s">
        <v>487</v>
      </c>
      <c r="E89" s="33" t="s">
        <v>488</v>
      </c>
      <c r="F89" s="33" t="s">
        <v>489</v>
      </c>
      <c r="G89" s="33" t="s">
        <v>490</v>
      </c>
      <c r="H89" s="33" t="s">
        <v>79</v>
      </c>
      <c r="I89" s="33" t="s">
        <v>53</v>
      </c>
      <c r="J89" s="33" t="s">
        <v>273</v>
      </c>
      <c r="K89" s="33"/>
      <c r="L89" s="36"/>
    </row>
    <row r="90" spans="1:13" x14ac:dyDescent="0.25">
      <c r="A90" s="33">
        <v>74</v>
      </c>
      <c r="B90" s="33" t="s">
        <v>491</v>
      </c>
      <c r="C90" s="33" t="s">
        <v>492</v>
      </c>
      <c r="D90" s="33" t="s">
        <v>493</v>
      </c>
      <c r="E90" s="33" t="s">
        <v>494</v>
      </c>
      <c r="F90" s="33" t="s">
        <v>495</v>
      </c>
      <c r="G90" s="33" t="s">
        <v>496</v>
      </c>
      <c r="H90" s="33" t="s">
        <v>79</v>
      </c>
      <c r="I90" s="33" t="s">
        <v>418</v>
      </c>
      <c r="J90" s="33" t="s">
        <v>212</v>
      </c>
      <c r="K90" s="33"/>
      <c r="L90" s="36"/>
    </row>
    <row r="91" spans="1:13" x14ac:dyDescent="0.25">
      <c r="A91" s="33">
        <v>75</v>
      </c>
      <c r="B91" s="33" t="s">
        <v>497</v>
      </c>
      <c r="C91" s="33" t="s">
        <v>498</v>
      </c>
      <c r="D91" s="33" t="s">
        <v>499</v>
      </c>
      <c r="E91" s="33" t="s">
        <v>500</v>
      </c>
      <c r="F91" s="33" t="s">
        <v>501</v>
      </c>
      <c r="G91" s="33" t="s">
        <v>502</v>
      </c>
      <c r="H91" s="33" t="s">
        <v>79</v>
      </c>
      <c r="I91" s="33" t="s">
        <v>418</v>
      </c>
      <c r="J91" s="33" t="s">
        <v>212</v>
      </c>
      <c r="K91" s="33"/>
      <c r="L91" s="36"/>
    </row>
    <row r="92" spans="1:13" x14ac:dyDescent="0.25">
      <c r="A92" s="33">
        <v>76</v>
      </c>
      <c r="B92" s="33" t="s">
        <v>503</v>
      </c>
      <c r="C92" s="33" t="s">
        <v>71</v>
      </c>
      <c r="D92" s="33" t="s">
        <v>504</v>
      </c>
      <c r="E92" s="33" t="s">
        <v>505</v>
      </c>
      <c r="F92" s="33" t="s">
        <v>506</v>
      </c>
      <c r="G92" s="33" t="s">
        <v>507</v>
      </c>
      <c r="H92" s="33" t="s">
        <v>79</v>
      </c>
      <c r="I92" s="33" t="s">
        <v>62</v>
      </c>
      <c r="J92" s="33" t="s">
        <v>199</v>
      </c>
      <c r="K92" s="33"/>
      <c r="L92" s="69"/>
    </row>
    <row r="93" spans="1:13" x14ac:dyDescent="0.25">
      <c r="A93" s="33">
        <v>77</v>
      </c>
      <c r="B93" s="33" t="s">
        <v>508</v>
      </c>
      <c r="C93" s="33" t="s">
        <v>96</v>
      </c>
      <c r="D93" s="33" t="s">
        <v>509</v>
      </c>
      <c r="E93" s="33" t="s">
        <v>505</v>
      </c>
      <c r="F93" s="33" t="s">
        <v>506</v>
      </c>
      <c r="G93" s="33" t="s">
        <v>510</v>
      </c>
      <c r="H93" s="33" t="s">
        <v>79</v>
      </c>
      <c r="I93" s="33" t="s">
        <v>62</v>
      </c>
      <c r="J93" s="33" t="s">
        <v>199</v>
      </c>
      <c r="K93" s="33"/>
      <c r="L93" s="69"/>
    </row>
    <row r="94" spans="1:13" x14ac:dyDescent="0.25">
      <c r="A94" s="33">
        <v>78</v>
      </c>
      <c r="B94" s="33" t="s">
        <v>537</v>
      </c>
      <c r="C94" s="33" t="s">
        <v>538</v>
      </c>
      <c r="D94" s="33" t="s">
        <v>539</v>
      </c>
      <c r="E94" s="33" t="s">
        <v>540</v>
      </c>
      <c r="F94" s="33" t="s">
        <v>541</v>
      </c>
      <c r="G94" s="33" t="s">
        <v>542</v>
      </c>
      <c r="H94" s="33" t="s">
        <v>79</v>
      </c>
      <c r="I94" s="33" t="s">
        <v>62</v>
      </c>
      <c r="J94" s="33" t="s">
        <v>212</v>
      </c>
      <c r="K94" s="33"/>
      <c r="L94" s="69"/>
    </row>
    <row r="95" spans="1:13" x14ac:dyDescent="0.25">
      <c r="A95" s="33">
        <v>79</v>
      </c>
      <c r="B95" s="107" t="s">
        <v>558</v>
      </c>
      <c r="C95" s="107" t="s">
        <v>564</v>
      </c>
      <c r="D95" s="107" t="s">
        <v>563</v>
      </c>
      <c r="E95" s="107" t="s">
        <v>559</v>
      </c>
      <c r="F95" s="107" t="s">
        <v>560</v>
      </c>
      <c r="G95" s="107" t="s">
        <v>561</v>
      </c>
      <c r="H95" s="107" t="s">
        <v>79</v>
      </c>
      <c r="I95" s="107" t="s">
        <v>418</v>
      </c>
      <c r="J95" s="107" t="s">
        <v>199</v>
      </c>
      <c r="K95" s="107"/>
      <c r="L95" s="270" t="s">
        <v>562</v>
      </c>
    </row>
    <row r="96" spans="1:13" x14ac:dyDescent="0.25">
      <c r="A96" s="33">
        <v>80</v>
      </c>
      <c r="B96" s="33" t="s">
        <v>568</v>
      </c>
      <c r="C96" s="33" t="s">
        <v>498</v>
      </c>
      <c r="D96" s="33" t="s">
        <v>569</v>
      </c>
      <c r="E96" s="33" t="s">
        <v>570</v>
      </c>
      <c r="F96" s="33" t="s">
        <v>571</v>
      </c>
      <c r="G96" s="33" t="s">
        <v>449</v>
      </c>
      <c r="H96" s="33" t="s">
        <v>79</v>
      </c>
      <c r="I96" s="33" t="s">
        <v>418</v>
      </c>
      <c r="J96" s="33" t="s">
        <v>212</v>
      </c>
      <c r="K96" s="33"/>
      <c r="L96" s="69"/>
    </row>
    <row r="97" spans="1:12" ht="24.75" customHeight="1" x14ac:dyDescent="0.25">
      <c r="A97" s="33">
        <v>81</v>
      </c>
      <c r="B97" s="107" t="s">
        <v>573</v>
      </c>
      <c r="C97" s="107" t="s">
        <v>165</v>
      </c>
      <c r="D97" s="107" t="s">
        <v>574</v>
      </c>
      <c r="E97" s="107" t="s">
        <v>575</v>
      </c>
      <c r="F97" s="107" t="s">
        <v>576</v>
      </c>
      <c r="G97" s="107" t="s">
        <v>577</v>
      </c>
      <c r="H97" s="107" t="s">
        <v>79</v>
      </c>
      <c r="I97" s="107" t="s">
        <v>418</v>
      </c>
      <c r="J97" s="107" t="s">
        <v>199</v>
      </c>
      <c r="K97" s="107"/>
      <c r="L97" s="258" t="s">
        <v>586</v>
      </c>
    </row>
    <row r="98" spans="1:12" x14ac:dyDescent="0.25">
      <c r="A98" s="33">
        <v>82</v>
      </c>
      <c r="B98" s="33" t="s">
        <v>580</v>
      </c>
      <c r="C98" s="33" t="s">
        <v>585</v>
      </c>
      <c r="D98" s="33" t="s">
        <v>581</v>
      </c>
      <c r="E98" s="33" t="s">
        <v>582</v>
      </c>
      <c r="F98" s="33" t="s">
        <v>583</v>
      </c>
      <c r="G98" s="33" t="s">
        <v>584</v>
      </c>
      <c r="H98" s="33" t="s">
        <v>79</v>
      </c>
      <c r="I98" s="33" t="s">
        <v>62</v>
      </c>
      <c r="J98" s="33" t="s">
        <v>212</v>
      </c>
      <c r="K98" s="33"/>
      <c r="L98" s="69"/>
    </row>
    <row r="99" spans="1:12" x14ac:dyDescent="0.25">
      <c r="A99" s="33">
        <v>83</v>
      </c>
      <c r="B99" s="33" t="s">
        <v>588</v>
      </c>
      <c r="C99" s="33" t="s">
        <v>589</v>
      </c>
      <c r="D99" s="33" t="s">
        <v>590</v>
      </c>
      <c r="E99" s="33" t="s">
        <v>366</v>
      </c>
      <c r="F99" s="33" t="s">
        <v>591</v>
      </c>
      <c r="G99" s="33" t="s">
        <v>592</v>
      </c>
      <c r="H99" s="33" t="s">
        <v>79</v>
      </c>
      <c r="I99" s="33" t="s">
        <v>62</v>
      </c>
      <c r="J99" s="33" t="s">
        <v>212</v>
      </c>
      <c r="K99" s="33"/>
      <c r="L99" s="69"/>
    </row>
    <row r="100" spans="1:12" x14ac:dyDescent="0.25">
      <c r="A100" s="33">
        <v>84</v>
      </c>
      <c r="B100" s="263" t="s">
        <v>620</v>
      </c>
      <c r="C100" s="107" t="s">
        <v>381</v>
      </c>
      <c r="D100" s="107" t="s">
        <v>621</v>
      </c>
      <c r="E100" s="107" t="s">
        <v>622</v>
      </c>
      <c r="F100" s="107" t="s">
        <v>623</v>
      </c>
      <c r="G100" s="107" t="s">
        <v>624</v>
      </c>
      <c r="H100" s="107" t="s">
        <v>79</v>
      </c>
      <c r="I100" s="107" t="s">
        <v>418</v>
      </c>
      <c r="J100" s="107" t="s">
        <v>212</v>
      </c>
      <c r="K100" s="107"/>
      <c r="L100" s="270" t="s">
        <v>625</v>
      </c>
    </row>
    <row r="101" spans="1:12" x14ac:dyDescent="0.25">
      <c r="A101" s="33">
        <v>85</v>
      </c>
      <c r="B101" s="33" t="s">
        <v>638</v>
      </c>
      <c r="C101" s="33" t="s">
        <v>96</v>
      </c>
      <c r="D101" s="33" t="s">
        <v>639</v>
      </c>
      <c r="E101" s="33" t="s">
        <v>640</v>
      </c>
      <c r="F101" s="33" t="s">
        <v>641</v>
      </c>
      <c r="G101" s="33" t="s">
        <v>642</v>
      </c>
      <c r="H101" s="33" t="s">
        <v>79</v>
      </c>
      <c r="I101" s="33" t="s">
        <v>189</v>
      </c>
      <c r="J101" s="33" t="s">
        <v>199</v>
      </c>
      <c r="K101" s="33"/>
      <c r="L101" s="69"/>
    </row>
    <row r="102" spans="1:12" x14ac:dyDescent="0.25">
      <c r="A102" s="33">
        <v>86</v>
      </c>
      <c r="B102" s="33" t="s">
        <v>643</v>
      </c>
      <c r="C102" s="33" t="s">
        <v>644</v>
      </c>
      <c r="D102" s="33" t="s">
        <v>645</v>
      </c>
      <c r="E102" s="33" t="s">
        <v>646</v>
      </c>
      <c r="F102" s="33" t="s">
        <v>647</v>
      </c>
      <c r="G102" s="33" t="s">
        <v>648</v>
      </c>
      <c r="H102" s="33" t="s">
        <v>79</v>
      </c>
      <c r="I102" s="33" t="s">
        <v>62</v>
      </c>
      <c r="J102" s="33" t="s">
        <v>212</v>
      </c>
      <c r="K102" s="33"/>
      <c r="L102" s="36"/>
    </row>
    <row r="103" spans="1:12" x14ac:dyDescent="0.25">
      <c r="A103" s="33">
        <v>87</v>
      </c>
      <c r="B103" s="33" t="s">
        <v>649</v>
      </c>
      <c r="C103" s="33" t="s">
        <v>650</v>
      </c>
      <c r="D103" s="33" t="s">
        <v>651</v>
      </c>
      <c r="E103" s="33" t="s">
        <v>652</v>
      </c>
      <c r="F103" s="33" t="s">
        <v>653</v>
      </c>
      <c r="G103" s="33" t="s">
        <v>449</v>
      </c>
      <c r="H103" s="33" t="s">
        <v>79</v>
      </c>
      <c r="I103" s="33" t="s">
        <v>418</v>
      </c>
      <c r="J103" s="33" t="s">
        <v>212</v>
      </c>
      <c r="K103" s="33"/>
      <c r="L103" s="246"/>
    </row>
    <row r="104" spans="1:12" x14ac:dyDescent="0.25">
      <c r="A104" s="33">
        <v>88</v>
      </c>
      <c r="B104" s="33" t="s">
        <v>681</v>
      </c>
      <c r="C104" s="33" t="s">
        <v>682</v>
      </c>
      <c r="D104" s="33" t="s">
        <v>683</v>
      </c>
      <c r="E104" s="33" t="s">
        <v>441</v>
      </c>
      <c r="F104" s="33" t="s">
        <v>684</v>
      </c>
      <c r="G104" s="33" t="s">
        <v>685</v>
      </c>
      <c r="H104" s="33" t="s">
        <v>79</v>
      </c>
      <c r="I104" s="33" t="s">
        <v>62</v>
      </c>
      <c r="J104" s="33" t="s">
        <v>686</v>
      </c>
      <c r="K104" s="33"/>
      <c r="L104" s="36"/>
    </row>
    <row r="105" spans="1:12" ht="30" x14ac:dyDescent="0.25">
      <c r="A105" s="33">
        <v>89</v>
      </c>
      <c r="B105" s="107" t="s">
        <v>699</v>
      </c>
      <c r="C105" s="107" t="s">
        <v>564</v>
      </c>
      <c r="D105" s="107" t="s">
        <v>700</v>
      </c>
      <c r="E105" s="107" t="s">
        <v>701</v>
      </c>
      <c r="F105" s="107" t="s">
        <v>702</v>
      </c>
      <c r="G105" s="107" t="s">
        <v>703</v>
      </c>
      <c r="H105" s="107" t="s">
        <v>79</v>
      </c>
      <c r="I105" s="107" t="s">
        <v>704</v>
      </c>
      <c r="J105" s="107" t="s">
        <v>393</v>
      </c>
      <c r="K105" s="107"/>
      <c r="L105" s="259" t="s">
        <v>705</v>
      </c>
    </row>
    <row r="106" spans="1:12" x14ac:dyDescent="0.25">
      <c r="A106" s="33">
        <v>90</v>
      </c>
      <c r="B106" s="33" t="s">
        <v>736</v>
      </c>
      <c r="C106" s="33" t="s">
        <v>196</v>
      </c>
      <c r="D106" s="33" t="s">
        <v>737</v>
      </c>
      <c r="E106" s="33" t="s">
        <v>738</v>
      </c>
      <c r="F106" s="33" t="s">
        <v>739</v>
      </c>
      <c r="G106" s="33" t="s">
        <v>740</v>
      </c>
      <c r="H106" s="33" t="s">
        <v>79</v>
      </c>
      <c r="I106" s="33" t="s">
        <v>418</v>
      </c>
      <c r="J106" s="33" t="s">
        <v>741</v>
      </c>
      <c r="K106" s="33"/>
      <c r="L106" s="246"/>
    </row>
    <row r="107" spans="1:12" x14ac:dyDescent="0.25">
      <c r="A107" s="33">
        <v>91</v>
      </c>
      <c r="B107" s="33" t="s">
        <v>801</v>
      </c>
      <c r="C107" s="33" t="s">
        <v>381</v>
      </c>
      <c r="D107" s="33" t="s">
        <v>802</v>
      </c>
      <c r="E107" s="33" t="s">
        <v>803</v>
      </c>
      <c r="F107" s="33" t="s">
        <v>804</v>
      </c>
      <c r="G107" s="33" t="s">
        <v>805</v>
      </c>
      <c r="H107" s="33" t="s">
        <v>79</v>
      </c>
      <c r="I107" s="33" t="s">
        <v>418</v>
      </c>
      <c r="J107" s="33" t="s">
        <v>741</v>
      </c>
      <c r="K107" s="33"/>
      <c r="L107" s="246"/>
    </row>
    <row r="108" spans="1:12" x14ac:dyDescent="0.25">
      <c r="A108" s="33">
        <v>92</v>
      </c>
      <c r="B108" s="33" t="s">
        <v>808</v>
      </c>
      <c r="C108" s="33" t="s">
        <v>381</v>
      </c>
      <c r="D108" s="33" t="s">
        <v>807</v>
      </c>
      <c r="E108" s="33" t="s">
        <v>803</v>
      </c>
      <c r="F108" s="33" t="s">
        <v>806</v>
      </c>
      <c r="G108" s="33" t="s">
        <v>805</v>
      </c>
      <c r="H108" s="33" t="s">
        <v>79</v>
      </c>
      <c r="I108" s="33" t="s">
        <v>62</v>
      </c>
      <c r="J108" s="33" t="s">
        <v>741</v>
      </c>
      <c r="K108" s="33"/>
      <c r="L108" s="246"/>
    </row>
    <row r="109" spans="1:12" x14ac:dyDescent="0.25">
      <c r="A109" s="33">
        <v>93</v>
      </c>
      <c r="B109" s="33" t="s">
        <v>825</v>
      </c>
      <c r="C109" s="33" t="s">
        <v>381</v>
      </c>
      <c r="D109" s="33" t="s">
        <v>826</v>
      </c>
      <c r="E109" s="33" t="s">
        <v>827</v>
      </c>
      <c r="F109" s="33" t="s">
        <v>828</v>
      </c>
      <c r="G109" s="33" t="s">
        <v>829</v>
      </c>
      <c r="H109" s="33" t="s">
        <v>79</v>
      </c>
      <c r="I109" s="33" t="s">
        <v>418</v>
      </c>
      <c r="J109" s="33" t="s">
        <v>741</v>
      </c>
      <c r="K109" s="33"/>
      <c r="L109" s="36"/>
    </row>
    <row r="110" spans="1:12" x14ac:dyDescent="0.25">
      <c r="A110" s="33">
        <v>94</v>
      </c>
      <c r="B110" s="33" t="s">
        <v>846</v>
      </c>
      <c r="C110" s="33" t="s">
        <v>847</v>
      </c>
      <c r="D110" s="33" t="s">
        <v>848</v>
      </c>
      <c r="E110" s="33" t="s">
        <v>849</v>
      </c>
      <c r="F110" s="33" t="s">
        <v>804</v>
      </c>
      <c r="G110" s="33" t="s">
        <v>850</v>
      </c>
      <c r="H110" s="33" t="s">
        <v>79</v>
      </c>
      <c r="I110" s="33" t="s">
        <v>418</v>
      </c>
      <c r="J110" s="33" t="s">
        <v>741</v>
      </c>
      <c r="K110" s="33"/>
      <c r="L110" s="36"/>
    </row>
    <row r="111" spans="1:12" x14ac:dyDescent="0.25">
      <c r="A111" s="33">
        <v>95</v>
      </c>
      <c r="B111" s="33" t="s">
        <v>917</v>
      </c>
      <c r="C111" s="33" t="s">
        <v>918</v>
      </c>
      <c r="D111" s="33" t="s">
        <v>919</v>
      </c>
      <c r="E111" s="33" t="s">
        <v>920</v>
      </c>
      <c r="F111" s="33" t="s">
        <v>921</v>
      </c>
      <c r="G111" s="33" t="s">
        <v>922</v>
      </c>
      <c r="H111" s="33" t="s">
        <v>79</v>
      </c>
      <c r="I111" s="33" t="s">
        <v>62</v>
      </c>
      <c r="J111" s="33" t="s">
        <v>741</v>
      </c>
      <c r="K111" s="33"/>
      <c r="L111" s="36"/>
    </row>
    <row r="112" spans="1:12" x14ac:dyDescent="0.25">
      <c r="A112" s="33">
        <v>96</v>
      </c>
      <c r="B112" s="33" t="s">
        <v>923</v>
      </c>
      <c r="C112" s="33" t="s">
        <v>381</v>
      </c>
      <c r="D112" s="33" t="s">
        <v>924</v>
      </c>
      <c r="E112" s="33" t="s">
        <v>925</v>
      </c>
      <c r="F112" s="33" t="s">
        <v>926</v>
      </c>
      <c r="G112" s="33" t="s">
        <v>927</v>
      </c>
      <c r="H112" s="33" t="s">
        <v>79</v>
      </c>
      <c r="I112" s="33" t="s">
        <v>418</v>
      </c>
      <c r="J112" s="33" t="s">
        <v>928</v>
      </c>
      <c r="K112" s="33"/>
      <c r="L112" s="36"/>
    </row>
    <row r="113" spans="1:13" x14ac:dyDescent="0.25">
      <c r="A113" s="33">
        <v>97</v>
      </c>
      <c r="B113" s="33" t="s">
        <v>931</v>
      </c>
      <c r="C113" s="33" t="s">
        <v>932</v>
      </c>
      <c r="D113" s="33" t="s">
        <v>933</v>
      </c>
      <c r="E113" s="33" t="s">
        <v>587</v>
      </c>
      <c r="F113" s="33" t="s">
        <v>934</v>
      </c>
      <c r="G113" s="33" t="s">
        <v>935</v>
      </c>
      <c r="H113" s="33" t="s">
        <v>79</v>
      </c>
      <c r="I113" s="33" t="s">
        <v>62</v>
      </c>
      <c r="J113" s="33" t="s">
        <v>741</v>
      </c>
      <c r="K113" s="33"/>
      <c r="L113" s="36"/>
    </row>
    <row r="114" spans="1:13" x14ac:dyDescent="0.25">
      <c r="A114" s="33">
        <v>98</v>
      </c>
      <c r="B114" s="33" t="s">
        <v>936</v>
      </c>
      <c r="C114" s="33" t="s">
        <v>139</v>
      </c>
      <c r="D114" s="33" t="s">
        <v>937</v>
      </c>
      <c r="E114" s="33" t="s">
        <v>938</v>
      </c>
      <c r="F114" s="33" t="s">
        <v>939</v>
      </c>
      <c r="G114" s="33" t="s">
        <v>940</v>
      </c>
      <c r="H114" s="33" t="s">
        <v>79</v>
      </c>
      <c r="I114" s="33" t="s">
        <v>418</v>
      </c>
      <c r="J114" s="33" t="s">
        <v>741</v>
      </c>
      <c r="K114" s="33"/>
      <c r="L114" s="36"/>
    </row>
    <row r="115" spans="1:13" x14ac:dyDescent="0.25">
      <c r="A115" s="33">
        <v>99</v>
      </c>
      <c r="B115" s="33" t="s">
        <v>1098</v>
      </c>
      <c r="C115" s="33" t="s">
        <v>363</v>
      </c>
      <c r="D115" s="33" t="s">
        <v>946</v>
      </c>
      <c r="E115" s="33" t="s">
        <v>947</v>
      </c>
      <c r="F115" s="33" t="s">
        <v>948</v>
      </c>
      <c r="G115" s="33" t="s">
        <v>949</v>
      </c>
      <c r="H115" s="100" t="s">
        <v>985</v>
      </c>
      <c r="I115" s="33"/>
      <c r="J115" s="33" t="s">
        <v>950</v>
      </c>
      <c r="K115" s="33"/>
      <c r="L115" s="246"/>
    </row>
    <row r="116" spans="1:13" x14ac:dyDescent="0.25">
      <c r="A116" s="261">
        <v>100</v>
      </c>
      <c r="B116" s="261" t="s">
        <v>958</v>
      </c>
      <c r="C116" s="261" t="s">
        <v>959</v>
      </c>
      <c r="D116" s="261" t="s">
        <v>960</v>
      </c>
      <c r="E116" s="261" t="s">
        <v>961</v>
      </c>
      <c r="F116" s="261" t="s">
        <v>962</v>
      </c>
      <c r="G116" s="261" t="s">
        <v>963</v>
      </c>
      <c r="H116" s="261" t="s">
        <v>79</v>
      </c>
      <c r="I116" s="261" t="s">
        <v>418</v>
      </c>
      <c r="J116" s="261" t="s">
        <v>964</v>
      </c>
      <c r="K116" s="261"/>
      <c r="L116" s="246"/>
    </row>
    <row r="117" spans="1:13" x14ac:dyDescent="0.25">
      <c r="A117" s="33">
        <v>101</v>
      </c>
      <c r="B117" s="33" t="s">
        <v>1048</v>
      </c>
      <c r="C117" s="33" t="s">
        <v>1049</v>
      </c>
      <c r="D117" s="33" t="s">
        <v>1050</v>
      </c>
      <c r="E117" s="33" t="s">
        <v>1051</v>
      </c>
      <c r="F117" s="33" t="s">
        <v>1052</v>
      </c>
      <c r="G117" s="33" t="s">
        <v>1053</v>
      </c>
      <c r="H117" s="33" t="s">
        <v>79</v>
      </c>
      <c r="I117" s="33" t="s">
        <v>1054</v>
      </c>
      <c r="J117" s="74" t="s">
        <v>1055</v>
      </c>
      <c r="K117" s="108"/>
      <c r="L117" s="271"/>
    </row>
    <row r="118" spans="1:13" ht="15.75" customHeight="1" x14ac:dyDescent="0.25">
      <c r="A118" s="261">
        <v>102</v>
      </c>
      <c r="B118" s="107" t="s">
        <v>1111</v>
      </c>
      <c r="C118" s="107" t="s">
        <v>983</v>
      </c>
      <c r="D118" s="107" t="s">
        <v>1112</v>
      </c>
      <c r="E118" s="107" t="s">
        <v>1113</v>
      </c>
      <c r="F118" s="107" t="s">
        <v>1114</v>
      </c>
      <c r="G118" s="107" t="s">
        <v>1116</v>
      </c>
      <c r="H118" s="582" t="s">
        <v>985</v>
      </c>
      <c r="I118" s="107" t="s">
        <v>74</v>
      </c>
      <c r="J118" s="107" t="s">
        <v>928</v>
      </c>
      <c r="K118" s="107"/>
      <c r="L118" s="258" t="s">
        <v>1115</v>
      </c>
    </row>
    <row r="119" spans="1:13" x14ac:dyDescent="0.25">
      <c r="A119" s="33">
        <v>103</v>
      </c>
      <c r="B119" s="33" t="s">
        <v>1122</v>
      </c>
      <c r="C119" s="33" t="s">
        <v>1123</v>
      </c>
      <c r="D119" s="33" t="s">
        <v>1124</v>
      </c>
      <c r="E119" s="33" t="s">
        <v>1119</v>
      </c>
      <c r="F119" s="33" t="s">
        <v>1125</v>
      </c>
      <c r="G119" s="33" t="s">
        <v>1126</v>
      </c>
      <c r="H119" s="33" t="s">
        <v>79</v>
      </c>
      <c r="I119" s="33" t="s">
        <v>1127</v>
      </c>
      <c r="J119" s="33" t="s">
        <v>1128</v>
      </c>
      <c r="K119" s="33"/>
      <c r="L119" s="36"/>
    </row>
    <row r="120" spans="1:13" x14ac:dyDescent="0.25">
      <c r="A120" s="261">
        <v>104</v>
      </c>
      <c r="B120" s="107" t="s">
        <v>1148</v>
      </c>
      <c r="C120" s="107" t="s">
        <v>1149</v>
      </c>
      <c r="D120" s="107" t="s">
        <v>1150</v>
      </c>
      <c r="E120" s="107" t="s">
        <v>1151</v>
      </c>
      <c r="F120" s="107" t="s">
        <v>2256</v>
      </c>
      <c r="G120" s="107" t="s">
        <v>2257</v>
      </c>
      <c r="H120" s="582" t="s">
        <v>985</v>
      </c>
      <c r="I120" s="107" t="s">
        <v>1152</v>
      </c>
      <c r="J120" s="107" t="s">
        <v>1153</v>
      </c>
      <c r="K120" s="582" t="s">
        <v>1782</v>
      </c>
      <c r="L120" s="258" t="s">
        <v>1154</v>
      </c>
      <c r="M120" s="583" t="s">
        <v>1164</v>
      </c>
    </row>
    <row r="121" spans="1:13" x14ac:dyDescent="0.25">
      <c r="A121" s="33">
        <v>105</v>
      </c>
      <c r="B121" s="33" t="s">
        <v>1155</v>
      </c>
      <c r="C121" s="33" t="s">
        <v>1005</v>
      </c>
      <c r="D121" s="33" t="s">
        <v>1156</v>
      </c>
      <c r="E121" s="33" t="s">
        <v>1157</v>
      </c>
      <c r="F121" s="33" t="s">
        <v>1158</v>
      </c>
      <c r="G121" s="33" t="s">
        <v>1159</v>
      </c>
      <c r="H121" s="33" t="s">
        <v>79</v>
      </c>
      <c r="I121" s="33" t="s">
        <v>1160</v>
      </c>
      <c r="J121" s="33" t="s">
        <v>1127</v>
      </c>
      <c r="K121" s="33"/>
      <c r="L121" s="36"/>
    </row>
    <row r="122" spans="1:13" x14ac:dyDescent="0.25">
      <c r="A122" s="261">
        <v>106</v>
      </c>
      <c r="B122" s="33" t="s">
        <v>1165</v>
      </c>
      <c r="C122" s="33" t="s">
        <v>1168</v>
      </c>
      <c r="D122" s="33" t="s">
        <v>1166</v>
      </c>
      <c r="E122" s="33" t="s">
        <v>1167</v>
      </c>
      <c r="F122" s="33" t="s">
        <v>1169</v>
      </c>
      <c r="G122" s="33" t="s">
        <v>1170</v>
      </c>
      <c r="H122" s="33" t="s">
        <v>79</v>
      </c>
      <c r="I122" s="33">
        <v>15</v>
      </c>
      <c r="J122" s="33">
        <v>15</v>
      </c>
      <c r="K122" s="33"/>
      <c r="L122" s="36"/>
    </row>
    <row r="123" spans="1:13" x14ac:dyDescent="0.25">
      <c r="A123" s="33">
        <v>107</v>
      </c>
      <c r="B123" s="33" t="s">
        <v>1171</v>
      </c>
      <c r="C123" s="33" t="s">
        <v>1172</v>
      </c>
      <c r="D123" s="33" t="s">
        <v>1173</v>
      </c>
      <c r="E123" s="33" t="s">
        <v>1174</v>
      </c>
      <c r="F123" s="33" t="s">
        <v>1175</v>
      </c>
      <c r="G123" s="33" t="s">
        <v>1176</v>
      </c>
      <c r="H123" s="33" t="s">
        <v>40</v>
      </c>
      <c r="I123" s="33">
        <v>15</v>
      </c>
      <c r="J123" s="33">
        <v>15</v>
      </c>
      <c r="K123" s="33"/>
      <c r="L123" s="36"/>
    </row>
    <row r="124" spans="1:13" x14ac:dyDescent="0.25">
      <c r="A124" s="261">
        <v>108</v>
      </c>
      <c r="B124" s="33" t="s">
        <v>1193</v>
      </c>
      <c r="C124" s="33" t="s">
        <v>959</v>
      </c>
      <c r="D124" s="33" t="s">
        <v>1194</v>
      </c>
      <c r="E124" s="33" t="s">
        <v>1195</v>
      </c>
      <c r="F124" s="33" t="s">
        <v>1200</v>
      </c>
      <c r="G124" s="33" t="s">
        <v>1196</v>
      </c>
      <c r="H124" s="33" t="s">
        <v>79</v>
      </c>
      <c r="I124" s="33">
        <v>15</v>
      </c>
      <c r="J124" s="33">
        <v>15</v>
      </c>
      <c r="K124" s="33"/>
      <c r="L124" s="36"/>
    </row>
    <row r="125" spans="1:13" x14ac:dyDescent="0.25">
      <c r="A125" s="33">
        <v>109</v>
      </c>
      <c r="B125" s="33" t="s">
        <v>1197</v>
      </c>
      <c r="C125" s="33" t="s">
        <v>1198</v>
      </c>
      <c r="D125" s="33" t="s">
        <v>1199</v>
      </c>
      <c r="E125" s="33" t="s">
        <v>1195</v>
      </c>
      <c r="F125" s="33" t="s">
        <v>1200</v>
      </c>
      <c r="G125" s="33" t="s">
        <v>1201</v>
      </c>
      <c r="H125" s="33" t="s">
        <v>79</v>
      </c>
      <c r="I125" s="33">
        <v>15</v>
      </c>
      <c r="J125" s="33">
        <v>15</v>
      </c>
      <c r="K125" s="33"/>
      <c r="L125" s="36"/>
    </row>
    <row r="126" spans="1:13" x14ac:dyDescent="0.25">
      <c r="A126" s="33">
        <v>110</v>
      </c>
      <c r="B126" s="33" t="s">
        <v>1202</v>
      </c>
      <c r="C126" s="33" t="s">
        <v>1203</v>
      </c>
      <c r="D126" s="33" t="s">
        <v>1204</v>
      </c>
      <c r="E126" s="33" t="s">
        <v>1195</v>
      </c>
      <c r="F126" s="33" t="s">
        <v>1200</v>
      </c>
      <c r="G126" s="33" t="s">
        <v>1205</v>
      </c>
      <c r="H126" s="33" t="s">
        <v>79</v>
      </c>
      <c r="I126" s="33">
        <v>15</v>
      </c>
      <c r="J126" s="33">
        <v>15</v>
      </c>
      <c r="K126" s="33"/>
      <c r="L126" s="36"/>
    </row>
    <row r="127" spans="1:13" x14ac:dyDescent="0.25">
      <c r="A127" s="33">
        <v>111</v>
      </c>
      <c r="B127" s="33" t="s">
        <v>1208</v>
      </c>
      <c r="C127" s="33" t="s">
        <v>1209</v>
      </c>
      <c r="D127" s="33" t="s">
        <v>1210</v>
      </c>
      <c r="E127" s="33" t="s">
        <v>1211</v>
      </c>
      <c r="F127" s="33" t="s">
        <v>1212</v>
      </c>
      <c r="G127" s="33" t="s">
        <v>1213</v>
      </c>
      <c r="H127" s="33" t="s">
        <v>79</v>
      </c>
      <c r="I127" s="33">
        <v>15</v>
      </c>
      <c r="J127" s="33">
        <v>15</v>
      </c>
      <c r="K127" s="33"/>
      <c r="L127" s="36"/>
    </row>
    <row r="128" spans="1:13" x14ac:dyDescent="0.25">
      <c r="A128" s="33">
        <v>112</v>
      </c>
      <c r="B128" s="33" t="s">
        <v>1214</v>
      </c>
      <c r="C128" s="33" t="s">
        <v>1215</v>
      </c>
      <c r="D128" s="33" t="s">
        <v>1216</v>
      </c>
      <c r="E128" s="33" t="s">
        <v>1217</v>
      </c>
      <c r="F128" s="33" t="s">
        <v>1218</v>
      </c>
      <c r="G128" s="33" t="s">
        <v>1219</v>
      </c>
      <c r="H128" s="33" t="s">
        <v>79</v>
      </c>
      <c r="I128" s="33">
        <v>15</v>
      </c>
      <c r="J128" s="33">
        <v>15</v>
      </c>
      <c r="K128" s="33"/>
      <c r="L128" s="36"/>
    </row>
    <row r="129" spans="1:12" x14ac:dyDescent="0.25">
      <c r="A129" s="33">
        <v>113</v>
      </c>
      <c r="B129" s="33" t="s">
        <v>1223</v>
      </c>
      <c r="C129" s="33" t="s">
        <v>458</v>
      </c>
      <c r="D129" s="33" t="s">
        <v>1224</v>
      </c>
      <c r="E129" s="33" t="s">
        <v>1225</v>
      </c>
      <c r="F129" s="33" t="s">
        <v>1226</v>
      </c>
      <c r="G129" s="33" t="s">
        <v>1227</v>
      </c>
      <c r="H129" s="33" t="s">
        <v>79</v>
      </c>
      <c r="I129" s="33">
        <v>15</v>
      </c>
      <c r="J129" s="33">
        <v>15</v>
      </c>
      <c r="K129" s="33"/>
      <c r="L129" s="36"/>
    </row>
    <row r="130" spans="1:12" x14ac:dyDescent="0.25">
      <c r="A130" s="33">
        <v>114</v>
      </c>
      <c r="B130" s="33" t="s">
        <v>1240</v>
      </c>
      <c r="C130" s="33" t="s">
        <v>1235</v>
      </c>
      <c r="D130" s="33" t="s">
        <v>1236</v>
      </c>
      <c r="E130" s="33" t="s">
        <v>1237</v>
      </c>
      <c r="F130" s="33" t="s">
        <v>1238</v>
      </c>
      <c r="G130" s="33" t="s">
        <v>1239</v>
      </c>
      <c r="H130" s="33" t="s">
        <v>79</v>
      </c>
      <c r="I130" s="33">
        <v>15</v>
      </c>
      <c r="J130" s="33">
        <v>15</v>
      </c>
      <c r="K130" s="33"/>
      <c r="L130" s="36"/>
    </row>
    <row r="131" spans="1:12" x14ac:dyDescent="0.25">
      <c r="A131" s="33">
        <v>115</v>
      </c>
      <c r="B131" s="33" t="s">
        <v>1241</v>
      </c>
      <c r="C131" s="33" t="s">
        <v>1242</v>
      </c>
      <c r="D131" s="33" t="s">
        <v>1243</v>
      </c>
      <c r="E131" s="33" t="s">
        <v>1244</v>
      </c>
      <c r="F131" s="33" t="s">
        <v>1245</v>
      </c>
      <c r="G131" s="33" t="s">
        <v>1246</v>
      </c>
      <c r="H131" s="33" t="s">
        <v>79</v>
      </c>
      <c r="I131" s="33">
        <v>14</v>
      </c>
      <c r="J131" s="33">
        <v>15</v>
      </c>
      <c r="K131" s="33"/>
      <c r="L131" s="36"/>
    </row>
    <row r="132" spans="1:12" x14ac:dyDescent="0.25">
      <c r="A132" s="33">
        <v>116</v>
      </c>
      <c r="B132" s="33" t="s">
        <v>1247</v>
      </c>
      <c r="C132" s="33" t="s">
        <v>1248</v>
      </c>
      <c r="D132" s="33" t="s">
        <v>1249</v>
      </c>
      <c r="E132" s="33" t="s">
        <v>1237</v>
      </c>
      <c r="F132" s="33" t="s">
        <v>1238</v>
      </c>
      <c r="G132" s="33" t="s">
        <v>1250</v>
      </c>
      <c r="H132" s="33" t="s">
        <v>79</v>
      </c>
      <c r="I132" s="33">
        <v>15</v>
      </c>
      <c r="J132" s="33">
        <v>15</v>
      </c>
      <c r="K132" s="33"/>
      <c r="L132" s="36"/>
    </row>
    <row r="133" spans="1:12" x14ac:dyDescent="0.25">
      <c r="A133" s="33">
        <v>117</v>
      </c>
      <c r="B133" s="33" t="s">
        <v>1251</v>
      </c>
      <c r="C133" s="33" t="s">
        <v>1252</v>
      </c>
      <c r="D133" s="33" t="s">
        <v>1253</v>
      </c>
      <c r="E133" s="33" t="s">
        <v>1244</v>
      </c>
      <c r="F133" s="33" t="s">
        <v>1245</v>
      </c>
      <c r="G133" s="33" t="s">
        <v>1254</v>
      </c>
      <c r="H133" s="33" t="s">
        <v>40</v>
      </c>
      <c r="I133" s="33">
        <v>15</v>
      </c>
      <c r="J133" s="33">
        <v>15</v>
      </c>
      <c r="K133" s="33"/>
      <c r="L133" s="36"/>
    </row>
    <row r="134" spans="1:12" x14ac:dyDescent="0.25">
      <c r="A134" s="33">
        <v>118</v>
      </c>
      <c r="B134" s="33" t="s">
        <v>1255</v>
      </c>
      <c r="C134" s="33" t="s">
        <v>1024</v>
      </c>
      <c r="D134" s="33" t="s">
        <v>1256</v>
      </c>
      <c r="E134" s="33" t="s">
        <v>1244</v>
      </c>
      <c r="F134" s="33" t="s">
        <v>1245</v>
      </c>
      <c r="G134" s="33" t="s">
        <v>1257</v>
      </c>
      <c r="H134" s="33" t="s">
        <v>79</v>
      </c>
      <c r="I134" s="33">
        <v>15</v>
      </c>
      <c r="J134" s="33">
        <v>15</v>
      </c>
      <c r="K134" s="33"/>
      <c r="L134" s="36"/>
    </row>
    <row r="135" spans="1:12" x14ac:dyDescent="0.25">
      <c r="A135" s="33">
        <v>119</v>
      </c>
      <c r="B135" s="33" t="s">
        <v>1262</v>
      </c>
      <c r="C135" s="33" t="s">
        <v>1263</v>
      </c>
      <c r="D135" s="33" t="s">
        <v>1264</v>
      </c>
      <c r="E135" s="33" t="s">
        <v>1265</v>
      </c>
      <c r="F135" s="33" t="s">
        <v>1266</v>
      </c>
      <c r="G135" s="33" t="s">
        <v>1271</v>
      </c>
      <c r="H135" s="33" t="s">
        <v>79</v>
      </c>
      <c r="I135" s="33">
        <v>15</v>
      </c>
      <c r="J135" s="33">
        <v>15</v>
      </c>
      <c r="K135" s="33"/>
      <c r="L135" s="36"/>
    </row>
    <row r="136" spans="1:12" x14ac:dyDescent="0.25">
      <c r="A136" s="33">
        <v>120</v>
      </c>
      <c r="B136" s="33" t="s">
        <v>1272</v>
      </c>
      <c r="C136" s="33" t="s">
        <v>1263</v>
      </c>
      <c r="D136" s="33" t="s">
        <v>1267</v>
      </c>
      <c r="E136" s="33" t="s">
        <v>1265</v>
      </c>
      <c r="F136" s="33" t="s">
        <v>1266</v>
      </c>
      <c r="G136" s="33" t="s">
        <v>1276</v>
      </c>
      <c r="H136" s="33" t="s">
        <v>79</v>
      </c>
      <c r="I136" s="33">
        <v>15</v>
      </c>
      <c r="J136" s="33">
        <v>15</v>
      </c>
      <c r="K136" s="33"/>
      <c r="L136" s="36"/>
    </row>
    <row r="137" spans="1:12" x14ac:dyDescent="0.25">
      <c r="A137" s="33">
        <v>121</v>
      </c>
      <c r="B137" s="33" t="s">
        <v>1273</v>
      </c>
      <c r="C137" s="33" t="s">
        <v>1263</v>
      </c>
      <c r="D137" s="33" t="s">
        <v>1268</v>
      </c>
      <c r="E137" s="33" t="s">
        <v>1265</v>
      </c>
      <c r="F137" s="33" t="s">
        <v>1266</v>
      </c>
      <c r="G137" s="33" t="s">
        <v>1277</v>
      </c>
      <c r="H137" s="33" t="s">
        <v>79</v>
      </c>
      <c r="I137" s="33">
        <v>15</v>
      </c>
      <c r="J137" s="33">
        <v>15</v>
      </c>
      <c r="K137" s="33"/>
      <c r="L137" s="36"/>
    </row>
    <row r="138" spans="1:12" x14ac:dyDescent="0.25">
      <c r="A138" s="33">
        <v>122</v>
      </c>
      <c r="B138" s="33" t="s">
        <v>1274</v>
      </c>
      <c r="C138" s="33" t="s">
        <v>1263</v>
      </c>
      <c r="D138" s="33" t="s">
        <v>1269</v>
      </c>
      <c r="E138" s="33" t="s">
        <v>1265</v>
      </c>
      <c r="F138" s="33" t="s">
        <v>1266</v>
      </c>
      <c r="G138" s="33" t="s">
        <v>1275</v>
      </c>
      <c r="H138" s="33" t="s">
        <v>79</v>
      </c>
      <c r="I138" s="33">
        <v>15</v>
      </c>
      <c r="J138" s="33">
        <v>15</v>
      </c>
      <c r="K138" s="33"/>
      <c r="L138" s="69"/>
    </row>
    <row r="139" spans="1:12" x14ac:dyDescent="0.25">
      <c r="A139" s="33">
        <v>123</v>
      </c>
      <c r="B139" s="33" t="s">
        <v>1278</v>
      </c>
      <c r="C139" s="33" t="s">
        <v>1263</v>
      </c>
      <c r="D139" s="33" t="s">
        <v>1270</v>
      </c>
      <c r="E139" s="33" t="s">
        <v>1265</v>
      </c>
      <c r="F139" s="33" t="s">
        <v>1266</v>
      </c>
      <c r="G139" s="33" t="s">
        <v>1279</v>
      </c>
      <c r="H139" s="33" t="s">
        <v>79</v>
      </c>
      <c r="I139" s="33">
        <v>15</v>
      </c>
      <c r="J139" s="33">
        <v>15</v>
      </c>
      <c r="K139" s="33"/>
      <c r="L139" s="69"/>
    </row>
    <row r="140" spans="1:12" x14ac:dyDescent="0.25">
      <c r="A140" s="33">
        <v>124</v>
      </c>
      <c r="B140" s="33" t="s">
        <v>1280</v>
      </c>
      <c r="C140" s="33" t="s">
        <v>1281</v>
      </c>
      <c r="D140" s="33" t="s">
        <v>1289</v>
      </c>
      <c r="E140" s="33" t="s">
        <v>1282</v>
      </c>
      <c r="F140" s="33" t="s">
        <v>1283</v>
      </c>
      <c r="G140" s="33" t="s">
        <v>1284</v>
      </c>
      <c r="H140" s="33" t="s">
        <v>79</v>
      </c>
      <c r="I140" s="33">
        <v>15</v>
      </c>
      <c r="J140" s="33">
        <v>15</v>
      </c>
      <c r="K140" s="33"/>
      <c r="L140" s="69"/>
    </row>
    <row r="141" spans="1:12" x14ac:dyDescent="0.25">
      <c r="A141" s="33">
        <v>125</v>
      </c>
      <c r="B141" s="33" t="s">
        <v>1287</v>
      </c>
      <c r="C141" s="33" t="s">
        <v>381</v>
      </c>
      <c r="D141" s="33" t="s">
        <v>1288</v>
      </c>
      <c r="E141" s="33" t="s">
        <v>1290</v>
      </c>
      <c r="F141" s="33" t="s">
        <v>1291</v>
      </c>
      <c r="G141" s="33" t="s">
        <v>1310</v>
      </c>
      <c r="H141" s="33" t="s">
        <v>79</v>
      </c>
      <c r="I141" s="33">
        <v>60</v>
      </c>
      <c r="J141" s="33">
        <v>15</v>
      </c>
      <c r="K141" s="33"/>
      <c r="L141" s="69"/>
    </row>
    <row r="142" spans="1:12" x14ac:dyDescent="0.25">
      <c r="A142" s="33">
        <v>126</v>
      </c>
      <c r="B142" s="33" t="s">
        <v>1303</v>
      </c>
      <c r="C142" s="33" t="s">
        <v>1304</v>
      </c>
      <c r="D142" s="33" t="s">
        <v>1305</v>
      </c>
      <c r="E142" s="33" t="s">
        <v>1307</v>
      </c>
      <c r="F142" s="33" t="s">
        <v>1308</v>
      </c>
      <c r="G142" s="33" t="s">
        <v>1309</v>
      </c>
      <c r="H142" s="33" t="s">
        <v>79</v>
      </c>
      <c r="I142" s="33">
        <v>40</v>
      </c>
      <c r="J142" s="33">
        <v>30</v>
      </c>
      <c r="K142" s="33"/>
      <c r="L142" s="69"/>
    </row>
    <row r="143" spans="1:12" x14ac:dyDescent="0.25">
      <c r="A143" s="33">
        <v>127</v>
      </c>
      <c r="B143" s="33" t="s">
        <v>1312</v>
      </c>
      <c r="C143" s="33" t="s">
        <v>1311</v>
      </c>
      <c r="D143" s="33" t="s">
        <v>1306</v>
      </c>
      <c r="E143" s="33" t="s">
        <v>1307</v>
      </c>
      <c r="F143" s="33" t="s">
        <v>1308</v>
      </c>
      <c r="G143" s="33">
        <v>42507</v>
      </c>
      <c r="H143" s="100" t="s">
        <v>52</v>
      </c>
      <c r="I143" s="33" t="s">
        <v>1152</v>
      </c>
      <c r="J143" s="33"/>
      <c r="K143" s="33"/>
      <c r="L143" s="69"/>
    </row>
    <row r="144" spans="1:12" x14ac:dyDescent="0.25">
      <c r="A144" s="33">
        <v>128</v>
      </c>
      <c r="B144" s="33" t="s">
        <v>1329</v>
      </c>
      <c r="C144" s="33" t="s">
        <v>161</v>
      </c>
      <c r="D144" s="278" t="s">
        <v>1313</v>
      </c>
      <c r="E144" s="33" t="s">
        <v>1325</v>
      </c>
      <c r="F144" s="33" t="s">
        <v>1326</v>
      </c>
      <c r="G144" s="33" t="s">
        <v>1340</v>
      </c>
      <c r="H144" s="33" t="s">
        <v>79</v>
      </c>
      <c r="I144" s="33">
        <v>15</v>
      </c>
      <c r="J144" s="33">
        <v>15</v>
      </c>
      <c r="K144" s="33"/>
      <c r="L144" s="69"/>
    </row>
    <row r="145" spans="1:12" x14ac:dyDescent="0.25">
      <c r="A145" s="33">
        <v>129</v>
      </c>
      <c r="B145" s="33" t="s">
        <v>1330</v>
      </c>
      <c r="C145" s="33" t="s">
        <v>161</v>
      </c>
      <c r="D145" s="33" t="s">
        <v>1314</v>
      </c>
      <c r="E145" s="33" t="s">
        <v>1325</v>
      </c>
      <c r="F145" s="33" t="s">
        <v>1326</v>
      </c>
      <c r="G145" s="33" t="s">
        <v>1340</v>
      </c>
      <c r="H145" s="33" t="s">
        <v>79</v>
      </c>
      <c r="I145" s="33">
        <v>15</v>
      </c>
      <c r="J145" s="33">
        <v>15</v>
      </c>
      <c r="K145" s="33"/>
      <c r="L145" s="36"/>
    </row>
    <row r="146" spans="1:12" x14ac:dyDescent="0.25">
      <c r="A146" s="33">
        <v>130</v>
      </c>
      <c r="B146" s="33" t="s">
        <v>1331</v>
      </c>
      <c r="C146" s="33" t="s">
        <v>161</v>
      </c>
      <c r="D146" s="33" t="s">
        <v>1315</v>
      </c>
      <c r="E146" s="33" t="s">
        <v>1325</v>
      </c>
      <c r="F146" s="33" t="s">
        <v>1326</v>
      </c>
      <c r="G146" s="33" t="s">
        <v>1340</v>
      </c>
      <c r="H146" s="33" t="s">
        <v>79</v>
      </c>
      <c r="I146" s="33">
        <v>15</v>
      </c>
      <c r="J146" s="33">
        <v>15</v>
      </c>
      <c r="K146" s="33"/>
      <c r="L146" s="36"/>
    </row>
    <row r="147" spans="1:12" x14ac:dyDescent="0.25">
      <c r="A147" s="33">
        <v>131</v>
      </c>
      <c r="B147" s="33" t="s">
        <v>1332</v>
      </c>
      <c r="C147" s="33" t="s">
        <v>1327</v>
      </c>
      <c r="D147" s="33" t="s">
        <v>1316</v>
      </c>
      <c r="E147" s="33" t="s">
        <v>1325</v>
      </c>
      <c r="F147" s="33" t="s">
        <v>1326</v>
      </c>
      <c r="G147" s="33" t="s">
        <v>1340</v>
      </c>
      <c r="H147" s="33" t="s">
        <v>79</v>
      </c>
      <c r="I147" s="33">
        <v>15</v>
      </c>
      <c r="J147" s="33">
        <v>15</v>
      </c>
      <c r="K147" s="33"/>
      <c r="L147" s="36"/>
    </row>
    <row r="148" spans="1:12" x14ac:dyDescent="0.25">
      <c r="A148" s="33">
        <v>132</v>
      </c>
      <c r="B148" s="33" t="s">
        <v>1333</v>
      </c>
      <c r="C148" s="33" t="s">
        <v>1328</v>
      </c>
      <c r="D148" s="33" t="s">
        <v>1317</v>
      </c>
      <c r="E148" s="33" t="s">
        <v>1325</v>
      </c>
      <c r="F148" s="33" t="s">
        <v>1326</v>
      </c>
      <c r="G148" s="33" t="s">
        <v>1340</v>
      </c>
      <c r="H148" s="33" t="s">
        <v>79</v>
      </c>
      <c r="I148" s="33">
        <v>15</v>
      </c>
      <c r="J148" s="33">
        <v>15</v>
      </c>
      <c r="K148" s="33"/>
      <c r="L148" s="36"/>
    </row>
    <row r="149" spans="1:12" x14ac:dyDescent="0.25">
      <c r="A149" s="33">
        <v>133</v>
      </c>
      <c r="B149" s="33" t="s">
        <v>1334</v>
      </c>
      <c r="C149" s="33" t="s">
        <v>1215</v>
      </c>
      <c r="D149" s="33" t="s">
        <v>1318</v>
      </c>
      <c r="E149" s="33" t="s">
        <v>1325</v>
      </c>
      <c r="F149" s="33" t="s">
        <v>1326</v>
      </c>
      <c r="G149" s="33" t="s">
        <v>1340</v>
      </c>
      <c r="H149" s="33" t="s">
        <v>79</v>
      </c>
      <c r="I149" s="33">
        <v>15</v>
      </c>
      <c r="J149" s="33">
        <v>15</v>
      </c>
      <c r="K149" s="33"/>
      <c r="L149" s="36"/>
    </row>
    <row r="150" spans="1:12" x14ac:dyDescent="0.25">
      <c r="A150" s="33">
        <v>134</v>
      </c>
      <c r="B150" s="33" t="s">
        <v>1335</v>
      </c>
      <c r="C150" s="33" t="s">
        <v>1024</v>
      </c>
      <c r="D150" s="33" t="s">
        <v>1319</v>
      </c>
      <c r="E150" s="33" t="s">
        <v>1325</v>
      </c>
      <c r="F150" s="33" t="s">
        <v>1326</v>
      </c>
      <c r="G150" s="33" t="s">
        <v>1340</v>
      </c>
      <c r="H150" s="33" t="s">
        <v>79</v>
      </c>
      <c r="I150" s="33">
        <v>15</v>
      </c>
      <c r="J150" s="33">
        <v>15</v>
      </c>
      <c r="K150" s="33"/>
      <c r="L150" s="36"/>
    </row>
    <row r="151" spans="1:12" x14ac:dyDescent="0.25">
      <c r="A151" s="33">
        <v>135</v>
      </c>
      <c r="B151" s="33" t="s">
        <v>1336</v>
      </c>
      <c r="C151" s="33" t="s">
        <v>1024</v>
      </c>
      <c r="D151" s="33" t="s">
        <v>1320</v>
      </c>
      <c r="E151" s="33" t="s">
        <v>1325</v>
      </c>
      <c r="F151" s="33" t="s">
        <v>1326</v>
      </c>
      <c r="G151" s="33" t="s">
        <v>1340</v>
      </c>
      <c r="H151" s="33" t="s">
        <v>79</v>
      </c>
      <c r="I151" s="33">
        <v>15</v>
      </c>
      <c r="J151" s="33">
        <v>15</v>
      </c>
      <c r="K151" s="33"/>
      <c r="L151" s="36"/>
    </row>
    <row r="152" spans="1:12" x14ac:dyDescent="0.25">
      <c r="A152" s="33">
        <v>136</v>
      </c>
      <c r="B152" s="33" t="s">
        <v>1893</v>
      </c>
      <c r="C152" s="33" t="s">
        <v>1019</v>
      </c>
      <c r="D152" s="33" t="s">
        <v>1321</v>
      </c>
      <c r="E152" s="33" t="s">
        <v>1325</v>
      </c>
      <c r="F152" s="33" t="s">
        <v>1326</v>
      </c>
      <c r="G152" s="33" t="s">
        <v>1340</v>
      </c>
      <c r="H152" s="33" t="s">
        <v>79</v>
      </c>
      <c r="I152" s="33">
        <v>15</v>
      </c>
      <c r="J152" s="33">
        <v>15</v>
      </c>
      <c r="K152" s="33"/>
      <c r="L152" s="36"/>
    </row>
    <row r="153" spans="1:12" x14ac:dyDescent="0.25">
      <c r="A153" s="33">
        <v>137</v>
      </c>
      <c r="B153" s="33" t="s">
        <v>1337</v>
      </c>
      <c r="C153" s="33" t="s">
        <v>363</v>
      </c>
      <c r="D153" s="33" t="s">
        <v>1322</v>
      </c>
      <c r="E153" s="33" t="s">
        <v>1325</v>
      </c>
      <c r="F153" s="33" t="s">
        <v>1326</v>
      </c>
      <c r="G153" s="33" t="s">
        <v>1340</v>
      </c>
      <c r="H153" s="33" t="s">
        <v>79</v>
      </c>
      <c r="I153" s="33">
        <v>15</v>
      </c>
      <c r="J153" s="33">
        <v>15</v>
      </c>
      <c r="K153" s="33"/>
      <c r="L153" s="36"/>
    </row>
    <row r="154" spans="1:12" x14ac:dyDescent="0.25">
      <c r="A154" s="33">
        <v>138</v>
      </c>
      <c r="B154" s="33" t="s">
        <v>1338</v>
      </c>
      <c r="C154" s="33" t="s">
        <v>363</v>
      </c>
      <c r="D154" s="33" t="s">
        <v>1323</v>
      </c>
      <c r="E154" s="33" t="s">
        <v>1325</v>
      </c>
      <c r="F154" s="33" t="s">
        <v>1326</v>
      </c>
      <c r="G154" s="33" t="s">
        <v>1340</v>
      </c>
      <c r="H154" s="33" t="s">
        <v>79</v>
      </c>
      <c r="I154" s="33">
        <v>15</v>
      </c>
      <c r="J154" s="33">
        <v>15</v>
      </c>
      <c r="K154" s="33"/>
      <c r="L154" s="36"/>
    </row>
    <row r="155" spans="1:12" x14ac:dyDescent="0.25">
      <c r="A155" s="33">
        <v>139</v>
      </c>
      <c r="B155" s="33" t="s">
        <v>1339</v>
      </c>
      <c r="C155" s="33" t="s">
        <v>1019</v>
      </c>
      <c r="D155" s="33" t="s">
        <v>1324</v>
      </c>
      <c r="E155" s="33" t="s">
        <v>1325</v>
      </c>
      <c r="F155" s="33" t="s">
        <v>1326</v>
      </c>
      <c r="G155" s="33" t="s">
        <v>1340</v>
      </c>
      <c r="H155" s="33" t="s">
        <v>79</v>
      </c>
      <c r="I155" s="33">
        <v>15</v>
      </c>
      <c r="J155" s="33">
        <v>15</v>
      </c>
      <c r="K155" s="33"/>
      <c r="L155" s="36"/>
    </row>
    <row r="156" spans="1:12" x14ac:dyDescent="0.25">
      <c r="A156" s="33">
        <v>140</v>
      </c>
      <c r="B156" s="33" t="s">
        <v>1341</v>
      </c>
      <c r="C156" s="33" t="s">
        <v>1019</v>
      </c>
      <c r="D156" s="33" t="s">
        <v>1342</v>
      </c>
      <c r="E156" s="33" t="s">
        <v>1343</v>
      </c>
      <c r="F156" s="33" t="s">
        <v>1344</v>
      </c>
      <c r="G156" s="33" t="s">
        <v>1345</v>
      </c>
      <c r="H156" s="33" t="s">
        <v>79</v>
      </c>
      <c r="I156" s="33">
        <v>15</v>
      </c>
      <c r="J156" s="33">
        <v>15</v>
      </c>
      <c r="K156" s="33"/>
      <c r="L156" s="36"/>
    </row>
    <row r="157" spans="1:12" x14ac:dyDescent="0.25">
      <c r="A157" s="33">
        <v>141</v>
      </c>
      <c r="B157" s="33" t="s">
        <v>1346</v>
      </c>
      <c r="C157" s="33" t="s">
        <v>1347</v>
      </c>
      <c r="D157" s="33" t="s">
        <v>1348</v>
      </c>
      <c r="E157" s="33" t="s">
        <v>1343</v>
      </c>
      <c r="F157" s="33" t="s">
        <v>1344</v>
      </c>
      <c r="G157" s="33" t="s">
        <v>1349</v>
      </c>
      <c r="H157" s="33" t="s">
        <v>79</v>
      </c>
      <c r="I157" s="33">
        <v>15</v>
      </c>
      <c r="J157" s="33">
        <v>15</v>
      </c>
      <c r="K157" s="33"/>
      <c r="L157" s="36"/>
    </row>
    <row r="158" spans="1:12" x14ac:dyDescent="0.25">
      <c r="A158" s="33">
        <v>142</v>
      </c>
      <c r="B158" s="33" t="s">
        <v>1350</v>
      </c>
      <c r="C158" s="33" t="s">
        <v>1351</v>
      </c>
      <c r="D158" s="33" t="s">
        <v>1352</v>
      </c>
      <c r="E158" s="33" t="s">
        <v>1343</v>
      </c>
      <c r="F158" s="33" t="s">
        <v>1344</v>
      </c>
      <c r="G158" s="33" t="s">
        <v>1353</v>
      </c>
      <c r="H158" s="33" t="s">
        <v>79</v>
      </c>
      <c r="I158" s="33">
        <v>15</v>
      </c>
      <c r="J158" s="33">
        <v>15</v>
      </c>
      <c r="K158" s="33"/>
      <c r="L158" s="36"/>
    </row>
    <row r="159" spans="1:12" x14ac:dyDescent="0.25">
      <c r="A159" s="107">
        <v>143</v>
      </c>
      <c r="B159" s="107" t="s">
        <v>1354</v>
      </c>
      <c r="C159" s="107" t="s">
        <v>1090</v>
      </c>
      <c r="D159" s="107" t="s">
        <v>1355</v>
      </c>
      <c r="E159" s="107" t="s">
        <v>1211</v>
      </c>
      <c r="F159" s="107" t="s">
        <v>1212</v>
      </c>
      <c r="G159" s="107" t="s">
        <v>1356</v>
      </c>
      <c r="H159" s="582" t="s">
        <v>52</v>
      </c>
      <c r="I159" s="107">
        <v>15</v>
      </c>
      <c r="J159" s="107">
        <v>20</v>
      </c>
      <c r="K159" s="107"/>
      <c r="L159" s="258" t="s">
        <v>1357</v>
      </c>
    </row>
    <row r="160" spans="1:12" x14ac:dyDescent="0.25">
      <c r="A160" s="33">
        <v>144</v>
      </c>
      <c r="B160" s="33" t="s">
        <v>1362</v>
      </c>
      <c r="C160" s="33" t="s">
        <v>363</v>
      </c>
      <c r="D160" s="33" t="s">
        <v>1363</v>
      </c>
      <c r="E160" s="33" t="s">
        <v>1364</v>
      </c>
      <c r="F160" s="33" t="s">
        <v>1365</v>
      </c>
      <c r="G160" s="33" t="s">
        <v>1366</v>
      </c>
      <c r="H160" s="33" t="s">
        <v>79</v>
      </c>
      <c r="I160" s="33">
        <v>15</v>
      </c>
      <c r="J160" s="33">
        <v>15</v>
      </c>
      <c r="K160" s="33"/>
      <c r="L160" s="36"/>
    </row>
    <row r="161" spans="1:12" x14ac:dyDescent="0.25">
      <c r="A161" s="33">
        <v>145</v>
      </c>
      <c r="B161" s="33" t="s">
        <v>1367</v>
      </c>
      <c r="C161" s="33" t="s">
        <v>1368</v>
      </c>
      <c r="D161" s="33" t="s">
        <v>1369</v>
      </c>
      <c r="E161" s="33" t="s">
        <v>1364</v>
      </c>
      <c r="F161" s="33" t="s">
        <v>1365</v>
      </c>
      <c r="G161" s="33" t="s">
        <v>1370</v>
      </c>
      <c r="H161" s="33" t="s">
        <v>79</v>
      </c>
      <c r="I161" s="33">
        <v>15</v>
      </c>
      <c r="J161" s="33">
        <v>60</v>
      </c>
      <c r="K161" s="33"/>
      <c r="L161" s="36"/>
    </row>
    <row r="162" spans="1:12" x14ac:dyDescent="0.25">
      <c r="A162" s="33">
        <v>146</v>
      </c>
      <c r="B162" s="33" t="s">
        <v>1373</v>
      </c>
      <c r="C162" s="33" t="s">
        <v>1368</v>
      </c>
      <c r="D162" s="33" t="s">
        <v>1371</v>
      </c>
      <c r="E162" s="33" t="s">
        <v>1364</v>
      </c>
      <c r="F162" s="33" t="s">
        <v>1365</v>
      </c>
      <c r="G162" s="33" t="s">
        <v>1372</v>
      </c>
      <c r="H162" s="33" t="s">
        <v>79</v>
      </c>
      <c r="I162" s="33">
        <v>15</v>
      </c>
      <c r="J162" s="33">
        <v>60</v>
      </c>
      <c r="K162" s="33"/>
      <c r="L162" s="36"/>
    </row>
    <row r="163" spans="1:12" x14ac:dyDescent="0.25">
      <c r="A163" s="33">
        <v>147</v>
      </c>
      <c r="B163" s="33" t="s">
        <v>1395</v>
      </c>
      <c r="C163" s="33" t="s">
        <v>1019</v>
      </c>
      <c r="D163" s="33" t="s">
        <v>1388</v>
      </c>
      <c r="E163" s="33" t="s">
        <v>1396</v>
      </c>
      <c r="F163" s="33" t="s">
        <v>1397</v>
      </c>
      <c r="G163" s="33" t="s">
        <v>1398</v>
      </c>
      <c r="H163" s="33" t="s">
        <v>79</v>
      </c>
      <c r="I163" s="33">
        <v>15</v>
      </c>
      <c r="J163" s="33">
        <v>15</v>
      </c>
      <c r="K163" s="33"/>
      <c r="L163" s="36"/>
    </row>
    <row r="164" spans="1:12" x14ac:dyDescent="0.25">
      <c r="A164" s="33">
        <v>148</v>
      </c>
      <c r="B164" s="33" t="s">
        <v>1399</v>
      </c>
      <c r="C164" s="33" t="s">
        <v>1123</v>
      </c>
      <c r="D164" s="33" t="s">
        <v>1389</v>
      </c>
      <c r="E164" s="33" t="s">
        <v>1396</v>
      </c>
      <c r="F164" s="33" t="s">
        <v>1397</v>
      </c>
      <c r="G164" s="33" t="s">
        <v>1400</v>
      </c>
      <c r="H164" s="33" t="s">
        <v>79</v>
      </c>
      <c r="I164" s="33">
        <v>15</v>
      </c>
      <c r="J164" s="33">
        <v>15</v>
      </c>
      <c r="K164" s="33"/>
      <c r="L164" s="36"/>
    </row>
    <row r="165" spans="1:12" x14ac:dyDescent="0.25">
      <c r="A165" s="33">
        <v>149</v>
      </c>
      <c r="B165" s="33" t="s">
        <v>1401</v>
      </c>
      <c r="C165" s="33" t="s">
        <v>1402</v>
      </c>
      <c r="D165" s="33" t="s">
        <v>1390</v>
      </c>
      <c r="E165" s="33" t="s">
        <v>1383</v>
      </c>
      <c r="F165" s="33" t="s">
        <v>2342</v>
      </c>
      <c r="G165" s="33" t="s">
        <v>2343</v>
      </c>
      <c r="H165" s="100" t="s">
        <v>985</v>
      </c>
      <c r="I165" s="33">
        <v>40</v>
      </c>
      <c r="J165" s="33">
        <v>60</v>
      </c>
      <c r="K165" s="33"/>
      <c r="L165" s="36"/>
    </row>
    <row r="166" spans="1:12" x14ac:dyDescent="0.25">
      <c r="A166" s="33">
        <v>150</v>
      </c>
      <c r="B166" s="33" t="s">
        <v>1403</v>
      </c>
      <c r="C166" s="33" t="s">
        <v>363</v>
      </c>
      <c r="D166" s="74" t="s">
        <v>1391</v>
      </c>
      <c r="E166" s="33" t="s">
        <v>1396</v>
      </c>
      <c r="F166" s="33" t="s">
        <v>1397</v>
      </c>
      <c r="G166" s="33" t="s">
        <v>1404</v>
      </c>
      <c r="H166" s="100" t="s">
        <v>985</v>
      </c>
      <c r="I166" s="33">
        <v>30</v>
      </c>
      <c r="J166" s="33">
        <v>60</v>
      </c>
      <c r="K166" s="33"/>
      <c r="L166" s="246"/>
    </row>
    <row r="167" spans="1:12" x14ac:dyDescent="0.25">
      <c r="A167" s="33">
        <v>151</v>
      </c>
      <c r="B167" s="33" t="s">
        <v>1405</v>
      </c>
      <c r="C167" s="33" t="s">
        <v>1043</v>
      </c>
      <c r="D167" s="74" t="s">
        <v>1392</v>
      </c>
      <c r="E167" s="33" t="s">
        <v>1396</v>
      </c>
      <c r="F167" s="33" t="s">
        <v>1397</v>
      </c>
      <c r="G167" s="33" t="s">
        <v>1406</v>
      </c>
      <c r="H167" s="33" t="s">
        <v>79</v>
      </c>
      <c r="I167" s="33">
        <v>15</v>
      </c>
      <c r="J167" s="33">
        <v>15</v>
      </c>
      <c r="K167" s="33"/>
      <c r="L167" s="246"/>
    </row>
    <row r="168" spans="1:12" x14ac:dyDescent="0.25">
      <c r="A168" s="33">
        <v>152</v>
      </c>
      <c r="B168" s="33" t="s">
        <v>1407</v>
      </c>
      <c r="C168" s="33" t="s">
        <v>1408</v>
      </c>
      <c r="D168" s="74" t="s">
        <v>1393</v>
      </c>
      <c r="E168" s="33" t="s">
        <v>1396</v>
      </c>
      <c r="F168" s="33" t="s">
        <v>1397</v>
      </c>
      <c r="G168" s="33" t="s">
        <v>1409</v>
      </c>
      <c r="H168" s="33" t="s">
        <v>79</v>
      </c>
      <c r="I168" s="33">
        <v>15</v>
      </c>
      <c r="J168" s="33">
        <v>15</v>
      </c>
      <c r="K168" s="33"/>
      <c r="L168" s="246"/>
    </row>
    <row r="169" spans="1:12" x14ac:dyDescent="0.25">
      <c r="A169" s="33">
        <v>153</v>
      </c>
      <c r="B169" s="33" t="s">
        <v>1410</v>
      </c>
      <c r="C169" s="33" t="s">
        <v>473</v>
      </c>
      <c r="D169" s="74" t="s">
        <v>1394</v>
      </c>
      <c r="E169" s="33" t="s">
        <v>1396</v>
      </c>
      <c r="F169" s="33" t="s">
        <v>1397</v>
      </c>
      <c r="G169" s="33" t="s">
        <v>1411</v>
      </c>
      <c r="H169" s="33" t="s">
        <v>79</v>
      </c>
      <c r="I169" s="33">
        <v>15</v>
      </c>
      <c r="J169" s="33">
        <v>15</v>
      </c>
      <c r="K169" s="33"/>
      <c r="L169" s="246"/>
    </row>
    <row r="170" spans="1:12" x14ac:dyDescent="0.25">
      <c r="A170" s="33">
        <v>154</v>
      </c>
      <c r="B170" s="33" t="s">
        <v>1505</v>
      </c>
      <c r="C170" s="33" t="s">
        <v>1506</v>
      </c>
      <c r="D170" s="33" t="s">
        <v>1507</v>
      </c>
      <c r="E170" s="33" t="s">
        <v>1508</v>
      </c>
      <c r="F170" s="33" t="s">
        <v>1509</v>
      </c>
      <c r="G170" s="33" t="s">
        <v>1510</v>
      </c>
      <c r="H170" s="33" t="s">
        <v>79</v>
      </c>
      <c r="I170" s="33">
        <v>15</v>
      </c>
      <c r="J170" s="33">
        <v>15</v>
      </c>
      <c r="K170" s="74"/>
      <c r="L170" s="246"/>
    </row>
    <row r="171" spans="1:12" x14ac:dyDescent="0.25">
      <c r="A171" s="33">
        <v>155</v>
      </c>
      <c r="B171" s="33" t="s">
        <v>1511</v>
      </c>
      <c r="C171" s="33" t="s">
        <v>1149</v>
      </c>
      <c r="D171" s="33" t="s">
        <v>1512</v>
      </c>
      <c r="E171" s="33" t="s">
        <v>1508</v>
      </c>
      <c r="F171" s="33" t="s">
        <v>1509</v>
      </c>
      <c r="G171" s="33" t="s">
        <v>1513</v>
      </c>
      <c r="H171" s="33" t="s">
        <v>79</v>
      </c>
      <c r="I171" s="33">
        <v>15</v>
      </c>
      <c r="J171" s="33">
        <v>15</v>
      </c>
      <c r="K171" s="33"/>
      <c r="L171" s="36"/>
    </row>
    <row r="172" spans="1:12" x14ac:dyDescent="0.25">
      <c r="A172" s="33">
        <v>156</v>
      </c>
      <c r="B172" s="33" t="s">
        <v>1514</v>
      </c>
      <c r="C172" s="33" t="s">
        <v>1368</v>
      </c>
      <c r="D172" s="33" t="s">
        <v>1515</v>
      </c>
      <c r="E172" s="33" t="s">
        <v>1508</v>
      </c>
      <c r="F172" s="33" t="s">
        <v>1509</v>
      </c>
      <c r="G172" s="33" t="s">
        <v>1516</v>
      </c>
      <c r="H172" s="33" t="s">
        <v>79</v>
      </c>
      <c r="I172" s="33">
        <v>15</v>
      </c>
      <c r="J172" s="33">
        <v>15</v>
      </c>
      <c r="K172" s="33"/>
      <c r="L172" s="36"/>
    </row>
    <row r="173" spans="1:12" x14ac:dyDescent="0.25">
      <c r="A173" s="33">
        <v>157</v>
      </c>
      <c r="B173" s="33" t="s">
        <v>1526</v>
      </c>
      <c r="C173" s="33" t="s">
        <v>363</v>
      </c>
      <c r="D173" s="33" t="s">
        <v>1527</v>
      </c>
      <c r="E173" s="33" t="s">
        <v>1523</v>
      </c>
      <c r="F173" s="33" t="s">
        <v>1524</v>
      </c>
      <c r="G173" s="33" t="s">
        <v>1528</v>
      </c>
      <c r="H173" s="33" t="s">
        <v>79</v>
      </c>
      <c r="I173" s="33">
        <v>15</v>
      </c>
      <c r="J173" s="33">
        <v>15</v>
      </c>
      <c r="K173" s="33"/>
      <c r="L173" s="36"/>
    </row>
    <row r="174" spans="1:12" x14ac:dyDescent="0.25">
      <c r="A174" s="33">
        <v>158</v>
      </c>
      <c r="B174" s="33" t="s">
        <v>1535</v>
      </c>
      <c r="C174" s="33" t="s">
        <v>1536</v>
      </c>
      <c r="D174" s="33" t="s">
        <v>1537</v>
      </c>
      <c r="E174" s="33" t="s">
        <v>1529</v>
      </c>
      <c r="F174" s="33" t="s">
        <v>1538</v>
      </c>
      <c r="G174" s="33" t="s">
        <v>1539</v>
      </c>
      <c r="H174" s="33" t="s">
        <v>79</v>
      </c>
      <c r="I174" s="33">
        <v>15</v>
      </c>
      <c r="J174" s="33">
        <v>15</v>
      </c>
      <c r="K174" s="33"/>
      <c r="L174" s="36"/>
    </row>
    <row r="175" spans="1:12" x14ac:dyDescent="0.25">
      <c r="A175" s="33">
        <v>159</v>
      </c>
      <c r="B175" s="33" t="s">
        <v>1540</v>
      </c>
      <c r="C175" s="33" t="s">
        <v>1541</v>
      </c>
      <c r="D175" s="33" t="s">
        <v>1542</v>
      </c>
      <c r="E175" s="33" t="s">
        <v>1529</v>
      </c>
      <c r="F175" s="33" t="s">
        <v>1538</v>
      </c>
      <c r="G175" s="33" t="s">
        <v>1543</v>
      </c>
      <c r="H175" s="33" t="s">
        <v>79</v>
      </c>
      <c r="I175" s="33">
        <v>15</v>
      </c>
      <c r="J175" s="33">
        <v>15</v>
      </c>
      <c r="K175" s="33"/>
      <c r="L175" s="36"/>
    </row>
    <row r="176" spans="1:12" x14ac:dyDescent="0.25">
      <c r="A176" s="33">
        <v>160</v>
      </c>
      <c r="B176" s="33" t="s">
        <v>1546</v>
      </c>
      <c r="C176" s="33" t="s">
        <v>1547</v>
      </c>
      <c r="D176" s="33" t="s">
        <v>1548</v>
      </c>
      <c r="E176" s="33" t="s">
        <v>1549</v>
      </c>
      <c r="F176" s="33" t="s">
        <v>1550</v>
      </c>
      <c r="G176" s="33" t="s">
        <v>1551</v>
      </c>
      <c r="H176" s="33" t="s">
        <v>79</v>
      </c>
      <c r="I176" s="33">
        <v>15</v>
      </c>
      <c r="J176" s="33">
        <v>15</v>
      </c>
      <c r="K176" s="33"/>
      <c r="L176" s="36"/>
    </row>
    <row r="177" spans="1:12" x14ac:dyDescent="0.25">
      <c r="A177" s="33">
        <v>161</v>
      </c>
      <c r="B177" s="107" t="s">
        <v>2255</v>
      </c>
      <c r="C177" s="33" t="s">
        <v>1149</v>
      </c>
      <c r="D177" s="33" t="s">
        <v>1552</v>
      </c>
      <c r="E177" s="33" t="s">
        <v>1553</v>
      </c>
      <c r="F177" s="33" t="s">
        <v>1554</v>
      </c>
      <c r="G177" s="33" t="s">
        <v>1555</v>
      </c>
      <c r="H177" s="33" t="s">
        <v>79</v>
      </c>
      <c r="I177" s="33"/>
      <c r="J177" s="33">
        <v>60</v>
      </c>
      <c r="K177" s="263" t="s">
        <v>2254</v>
      </c>
      <c r="L177" s="258" t="s">
        <v>1556</v>
      </c>
    </row>
    <row r="178" spans="1:12" x14ac:dyDescent="0.25">
      <c r="A178" s="33">
        <v>162</v>
      </c>
      <c r="B178" s="33" t="s">
        <v>1573</v>
      </c>
      <c r="C178" s="33" t="s">
        <v>381</v>
      </c>
      <c r="D178" s="33" t="s">
        <v>1574</v>
      </c>
      <c r="E178" s="33" t="s">
        <v>1593</v>
      </c>
      <c r="F178" s="33" t="s">
        <v>1575</v>
      </c>
      <c r="G178" s="33" t="s">
        <v>1576</v>
      </c>
      <c r="H178" s="33" t="s">
        <v>79</v>
      </c>
      <c r="I178" s="33">
        <v>15</v>
      </c>
      <c r="J178" s="33">
        <v>15</v>
      </c>
      <c r="K178" s="33"/>
      <c r="L178" s="36"/>
    </row>
    <row r="179" spans="1:12" x14ac:dyDescent="0.25">
      <c r="A179" s="33">
        <v>163</v>
      </c>
      <c r="B179" s="33" t="s">
        <v>1585</v>
      </c>
      <c r="C179" s="33" t="s">
        <v>1123</v>
      </c>
      <c r="D179" s="33" t="s">
        <v>1589</v>
      </c>
      <c r="E179" s="33" t="s">
        <v>1593</v>
      </c>
      <c r="F179" s="33" t="s">
        <v>1575</v>
      </c>
      <c r="G179" s="33" t="s">
        <v>1594</v>
      </c>
      <c r="H179" s="33" t="s">
        <v>79</v>
      </c>
      <c r="I179" s="33">
        <v>15</v>
      </c>
      <c r="J179" s="33">
        <v>15</v>
      </c>
      <c r="K179" s="33"/>
      <c r="L179" s="36"/>
    </row>
    <row r="180" spans="1:12" x14ac:dyDescent="0.25">
      <c r="A180" s="33">
        <v>164</v>
      </c>
      <c r="B180" s="33" t="s">
        <v>1586</v>
      </c>
      <c r="C180" s="33" t="s">
        <v>88</v>
      </c>
      <c r="D180" s="33" t="s">
        <v>1590</v>
      </c>
      <c r="E180" s="33" t="s">
        <v>1593</v>
      </c>
      <c r="F180" s="33" t="s">
        <v>1575</v>
      </c>
      <c r="G180" s="33" t="s">
        <v>1595</v>
      </c>
      <c r="H180" s="33" t="s">
        <v>79</v>
      </c>
      <c r="I180" s="33">
        <v>15</v>
      </c>
      <c r="J180" s="33">
        <v>15</v>
      </c>
      <c r="K180" s="33"/>
      <c r="L180" s="36"/>
    </row>
    <row r="181" spans="1:12" x14ac:dyDescent="0.25">
      <c r="A181" s="33">
        <v>165</v>
      </c>
      <c r="B181" s="33" t="s">
        <v>1587</v>
      </c>
      <c r="C181" s="33" t="s">
        <v>959</v>
      </c>
      <c r="D181" s="33" t="s">
        <v>1591</v>
      </c>
      <c r="E181" s="33" t="s">
        <v>1593</v>
      </c>
      <c r="F181" s="33" t="s">
        <v>1575</v>
      </c>
      <c r="G181" s="33" t="s">
        <v>1596</v>
      </c>
      <c r="H181" s="33" t="s">
        <v>79</v>
      </c>
      <c r="I181" s="33">
        <v>15</v>
      </c>
      <c r="J181" s="33">
        <v>15</v>
      </c>
      <c r="K181" s="33"/>
      <c r="L181" s="36"/>
    </row>
    <row r="182" spans="1:12" x14ac:dyDescent="0.25">
      <c r="A182" s="33">
        <v>166</v>
      </c>
      <c r="B182" s="33" t="s">
        <v>1588</v>
      </c>
      <c r="C182" s="33" t="s">
        <v>1209</v>
      </c>
      <c r="D182" s="33" t="s">
        <v>1592</v>
      </c>
      <c r="E182" s="33" t="s">
        <v>1593</v>
      </c>
      <c r="F182" s="33" t="s">
        <v>1575</v>
      </c>
      <c r="G182" s="33" t="s">
        <v>1597</v>
      </c>
      <c r="H182" s="33" t="s">
        <v>79</v>
      </c>
      <c r="I182" s="33">
        <v>15</v>
      </c>
      <c r="J182" s="33">
        <v>15</v>
      </c>
      <c r="K182" s="33"/>
      <c r="L182" s="36"/>
    </row>
    <row r="183" spans="1:12" x14ac:dyDescent="0.25">
      <c r="A183" s="33">
        <v>167</v>
      </c>
      <c r="B183" s="33" t="s">
        <v>1600</v>
      </c>
      <c r="C183" s="33" t="s">
        <v>469</v>
      </c>
      <c r="D183" s="33" t="s">
        <v>1601</v>
      </c>
      <c r="E183" s="33" t="s">
        <v>1606</v>
      </c>
      <c r="F183" s="33" t="s">
        <v>1602</v>
      </c>
      <c r="G183" s="33" t="s">
        <v>1603</v>
      </c>
      <c r="H183" s="33" t="s">
        <v>79</v>
      </c>
      <c r="I183" s="33">
        <v>15</v>
      </c>
      <c r="J183" s="33">
        <v>15</v>
      </c>
      <c r="K183" s="33"/>
      <c r="L183" s="36"/>
    </row>
    <row r="184" spans="1:12" x14ac:dyDescent="0.25">
      <c r="A184" s="33">
        <v>168</v>
      </c>
      <c r="B184" s="33" t="s">
        <v>1604</v>
      </c>
      <c r="C184" s="33" t="s">
        <v>1536</v>
      </c>
      <c r="D184" s="33" t="s">
        <v>1605</v>
      </c>
      <c r="E184" s="33" t="s">
        <v>1606</v>
      </c>
      <c r="F184" s="33" t="s">
        <v>1602</v>
      </c>
      <c r="G184" s="33" t="s">
        <v>1607</v>
      </c>
      <c r="H184" s="33" t="s">
        <v>79</v>
      </c>
      <c r="I184" s="33">
        <v>15</v>
      </c>
      <c r="J184" s="33">
        <v>15</v>
      </c>
      <c r="K184" s="33"/>
      <c r="L184" s="36"/>
    </row>
    <row r="185" spans="1:12" x14ac:dyDescent="0.25">
      <c r="A185" s="33">
        <v>169</v>
      </c>
      <c r="B185" s="33" t="s">
        <v>1631</v>
      </c>
      <c r="C185" s="33" t="s">
        <v>469</v>
      </c>
      <c r="D185" s="33" t="s">
        <v>1632</v>
      </c>
      <c r="E185" s="33" t="s">
        <v>1633</v>
      </c>
      <c r="F185" s="33" t="s">
        <v>1634</v>
      </c>
      <c r="G185" s="33" t="s">
        <v>1635</v>
      </c>
      <c r="H185" s="33" t="s">
        <v>79</v>
      </c>
      <c r="I185" s="33">
        <v>15</v>
      </c>
      <c r="J185" s="33" t="s">
        <v>1636</v>
      </c>
      <c r="K185" s="33"/>
      <c r="L185" s="36"/>
    </row>
    <row r="186" spans="1:12" x14ac:dyDescent="0.25">
      <c r="A186" s="33">
        <v>170</v>
      </c>
      <c r="B186" s="33" t="s">
        <v>1645</v>
      </c>
      <c r="C186" s="33" t="s">
        <v>363</v>
      </c>
      <c r="D186" s="33" t="s">
        <v>1641</v>
      </c>
      <c r="E186" s="33" t="s">
        <v>1639</v>
      </c>
      <c r="F186" s="33" t="s">
        <v>1646</v>
      </c>
      <c r="G186" s="33" t="s">
        <v>1647</v>
      </c>
      <c r="H186" s="33" t="s">
        <v>79</v>
      </c>
      <c r="I186" s="33">
        <v>15</v>
      </c>
      <c r="J186" s="33">
        <v>15</v>
      </c>
      <c r="K186" s="33"/>
      <c r="L186" s="36"/>
    </row>
    <row r="187" spans="1:12" x14ac:dyDescent="0.25">
      <c r="A187" s="33">
        <v>171</v>
      </c>
      <c r="B187" s="33" t="s">
        <v>1648</v>
      </c>
      <c r="C187" s="33" t="s">
        <v>918</v>
      </c>
      <c r="D187" s="33" t="s">
        <v>1642</v>
      </c>
      <c r="E187" s="33" t="s">
        <v>1639</v>
      </c>
      <c r="F187" s="33" t="s">
        <v>1646</v>
      </c>
      <c r="G187" s="33" t="s">
        <v>1649</v>
      </c>
      <c r="H187" s="33" t="s">
        <v>79</v>
      </c>
      <c r="I187" s="33">
        <v>15</v>
      </c>
      <c r="J187" s="33">
        <v>15</v>
      </c>
      <c r="K187" s="33"/>
      <c r="L187" s="36"/>
    </row>
    <row r="188" spans="1:12" x14ac:dyDescent="0.25">
      <c r="A188" s="33">
        <v>172</v>
      </c>
      <c r="B188" s="33" t="s">
        <v>1650</v>
      </c>
      <c r="C188" s="33" t="s">
        <v>1651</v>
      </c>
      <c r="D188" s="33" t="s">
        <v>1643</v>
      </c>
      <c r="E188" s="33" t="s">
        <v>1637</v>
      </c>
      <c r="F188" s="33" t="s">
        <v>1652</v>
      </c>
      <c r="G188" s="33" t="s">
        <v>1653</v>
      </c>
      <c r="H188" s="33" t="s">
        <v>79</v>
      </c>
      <c r="I188" s="33">
        <v>15</v>
      </c>
      <c r="J188" s="33">
        <v>15</v>
      </c>
      <c r="K188" s="33"/>
      <c r="L188" s="36"/>
    </row>
    <row r="189" spans="1:12" x14ac:dyDescent="0.25">
      <c r="A189" s="33">
        <v>173</v>
      </c>
      <c r="B189" s="33" t="s">
        <v>1654</v>
      </c>
      <c r="C189" s="33" t="s">
        <v>1168</v>
      </c>
      <c r="D189" s="33" t="s">
        <v>1644</v>
      </c>
      <c r="E189" s="33" t="s">
        <v>1637</v>
      </c>
      <c r="F189" s="33" t="s">
        <v>1652</v>
      </c>
      <c r="G189" s="33" t="s">
        <v>1655</v>
      </c>
      <c r="H189" s="33" t="s">
        <v>79</v>
      </c>
      <c r="I189" s="33">
        <v>15</v>
      </c>
      <c r="J189" s="33">
        <v>15</v>
      </c>
      <c r="K189" s="33"/>
      <c r="L189" s="36"/>
    </row>
    <row r="190" spans="1:12" x14ac:dyDescent="0.25">
      <c r="A190" s="33">
        <v>174</v>
      </c>
      <c r="B190" s="33" t="s">
        <v>1662</v>
      </c>
      <c r="C190" s="33" t="s">
        <v>1263</v>
      </c>
      <c r="D190" s="33" t="s">
        <v>1663</v>
      </c>
      <c r="E190" s="33" t="s">
        <v>1659</v>
      </c>
      <c r="F190" s="33" t="s">
        <v>1664</v>
      </c>
      <c r="G190" s="33" t="s">
        <v>1665</v>
      </c>
      <c r="H190" s="33" t="s">
        <v>79</v>
      </c>
      <c r="I190" s="33">
        <v>20</v>
      </c>
      <c r="J190" s="33">
        <v>60</v>
      </c>
      <c r="K190" s="33"/>
      <c r="L190" s="36"/>
    </row>
    <row r="191" spans="1:12" x14ac:dyDescent="0.25">
      <c r="A191" s="73">
        <v>175</v>
      </c>
      <c r="B191" s="73" t="s">
        <v>1669</v>
      </c>
      <c r="C191" s="73" t="s">
        <v>1263</v>
      </c>
      <c r="D191" s="73" t="s">
        <v>1670</v>
      </c>
      <c r="E191" s="73" t="s">
        <v>1659</v>
      </c>
      <c r="F191" s="73" t="s">
        <v>1664</v>
      </c>
      <c r="G191" s="73" t="s">
        <v>1671</v>
      </c>
      <c r="H191" s="73" t="s">
        <v>79</v>
      </c>
      <c r="I191" s="73">
        <v>15</v>
      </c>
      <c r="J191" s="73">
        <v>15</v>
      </c>
      <c r="K191" s="73"/>
      <c r="L191" s="155" t="s">
        <v>1779</v>
      </c>
    </row>
    <row r="192" spans="1:12" x14ac:dyDescent="0.25">
      <c r="A192" s="33">
        <v>176</v>
      </c>
      <c r="B192" s="33" t="s">
        <v>1681</v>
      </c>
      <c r="C192" s="33" t="s">
        <v>1263</v>
      </c>
      <c r="D192" s="33" t="s">
        <v>1682</v>
      </c>
      <c r="E192" s="33" t="s">
        <v>1683</v>
      </c>
      <c r="F192" s="33" t="s">
        <v>1684</v>
      </c>
      <c r="G192" s="33" t="s">
        <v>1685</v>
      </c>
      <c r="H192" s="33" t="s">
        <v>79</v>
      </c>
      <c r="I192" s="33">
        <v>15</v>
      </c>
      <c r="J192" s="33">
        <v>15</v>
      </c>
      <c r="K192" s="33"/>
      <c r="L192" s="36"/>
    </row>
    <row r="193" spans="1:12" x14ac:dyDescent="0.25">
      <c r="A193" s="73">
        <v>177</v>
      </c>
      <c r="B193" s="73" t="s">
        <v>1691</v>
      </c>
      <c r="C193" s="73" t="s">
        <v>363</v>
      </c>
      <c r="D193" s="73" t="s">
        <v>1686</v>
      </c>
      <c r="E193" s="73" t="s">
        <v>1683</v>
      </c>
      <c r="F193" s="73" t="s">
        <v>1684</v>
      </c>
      <c r="G193" s="73" t="s">
        <v>1687</v>
      </c>
      <c r="H193" s="73" t="s">
        <v>79</v>
      </c>
      <c r="I193" s="73">
        <v>15</v>
      </c>
      <c r="J193" s="73">
        <v>15</v>
      </c>
      <c r="K193" s="73"/>
      <c r="L193" s="155" t="s">
        <v>1738</v>
      </c>
    </row>
    <row r="194" spans="1:12" x14ac:dyDescent="0.25">
      <c r="A194" s="33">
        <v>178</v>
      </c>
      <c r="B194" s="33" t="s">
        <v>1688</v>
      </c>
      <c r="C194" s="33" t="s">
        <v>1019</v>
      </c>
      <c r="D194" s="33" t="s">
        <v>1689</v>
      </c>
      <c r="E194" s="33" t="s">
        <v>1683</v>
      </c>
      <c r="F194" s="33" t="s">
        <v>1684</v>
      </c>
      <c r="G194" s="33" t="s">
        <v>1690</v>
      </c>
      <c r="H194" s="33" t="s">
        <v>79</v>
      </c>
      <c r="I194" s="33">
        <v>15</v>
      </c>
      <c r="J194" s="33">
        <v>15</v>
      </c>
      <c r="K194" s="33"/>
      <c r="L194" s="36"/>
    </row>
    <row r="195" spans="1:12" x14ac:dyDescent="0.25">
      <c r="A195" s="635">
        <v>179</v>
      </c>
      <c r="B195" s="635" t="s">
        <v>1716</v>
      </c>
      <c r="C195" s="635" t="s">
        <v>1263</v>
      </c>
      <c r="D195" s="635" t="s">
        <v>1714</v>
      </c>
      <c r="E195" s="635" t="s">
        <v>1706</v>
      </c>
      <c r="F195" s="635" t="s">
        <v>1717</v>
      </c>
      <c r="G195" s="635" t="s">
        <v>1718</v>
      </c>
      <c r="H195" s="635" t="s">
        <v>79</v>
      </c>
      <c r="I195" s="635">
        <v>15</v>
      </c>
      <c r="J195" s="635">
        <v>15</v>
      </c>
      <c r="K195" s="635"/>
      <c r="L195" s="1573" t="s">
        <v>1933</v>
      </c>
    </row>
    <row r="196" spans="1:12" x14ac:dyDescent="0.25">
      <c r="A196" s="635">
        <v>180</v>
      </c>
      <c r="B196" s="635" t="s">
        <v>1719</v>
      </c>
      <c r="C196" s="635" t="s">
        <v>1720</v>
      </c>
      <c r="D196" s="635" t="s">
        <v>1715</v>
      </c>
      <c r="E196" s="635" t="s">
        <v>1706</v>
      </c>
      <c r="F196" s="635" t="s">
        <v>1717</v>
      </c>
      <c r="G196" s="635" t="s">
        <v>1721</v>
      </c>
      <c r="H196" s="635" t="s">
        <v>79</v>
      </c>
      <c r="I196" s="635">
        <v>15</v>
      </c>
      <c r="J196" s="635">
        <v>15</v>
      </c>
      <c r="K196" s="635"/>
      <c r="L196" s="1574"/>
    </row>
    <row r="197" spans="1:12" x14ac:dyDescent="0.25">
      <c r="A197" s="33">
        <v>181</v>
      </c>
      <c r="B197" s="33" t="s">
        <v>1725</v>
      </c>
      <c r="C197" s="33" t="s">
        <v>125</v>
      </c>
      <c r="D197" s="33" t="s">
        <v>1728</v>
      </c>
      <c r="E197" s="33" t="s">
        <v>1706</v>
      </c>
      <c r="F197" s="33" t="s">
        <v>1717</v>
      </c>
      <c r="G197" s="33" t="s">
        <v>1730</v>
      </c>
      <c r="H197" s="100" t="s">
        <v>985</v>
      </c>
      <c r="I197" s="33">
        <v>15</v>
      </c>
      <c r="J197" s="33">
        <v>60</v>
      </c>
      <c r="K197" s="33"/>
      <c r="L197" s="36"/>
    </row>
    <row r="198" spans="1:12" x14ac:dyDescent="0.25">
      <c r="A198" s="33">
        <v>182</v>
      </c>
      <c r="B198" s="33" t="s">
        <v>1726</v>
      </c>
      <c r="C198" s="33" t="s">
        <v>1727</v>
      </c>
      <c r="D198" s="33" t="s">
        <v>1729</v>
      </c>
      <c r="E198" s="33" t="s">
        <v>1706</v>
      </c>
      <c r="F198" s="33" t="s">
        <v>1717</v>
      </c>
      <c r="G198" s="33" t="s">
        <v>1731</v>
      </c>
      <c r="H198" s="33" t="s">
        <v>79</v>
      </c>
      <c r="I198" s="33">
        <v>15</v>
      </c>
      <c r="J198" s="33">
        <v>15</v>
      </c>
      <c r="K198" s="100" t="s">
        <v>1732</v>
      </c>
      <c r="L198" s="36"/>
    </row>
    <row r="199" spans="1:12" x14ac:dyDescent="0.25">
      <c r="A199" s="73">
        <v>183</v>
      </c>
      <c r="B199" s="73" t="s">
        <v>1733</v>
      </c>
      <c r="C199" s="73" t="s">
        <v>1149</v>
      </c>
      <c r="D199" s="73" t="s">
        <v>1734</v>
      </c>
      <c r="E199" s="73" t="s">
        <v>1735</v>
      </c>
      <c r="F199" s="73" t="s">
        <v>1736</v>
      </c>
      <c r="G199" s="73" t="s">
        <v>1737</v>
      </c>
      <c r="H199" s="73" t="s">
        <v>79</v>
      </c>
      <c r="I199" s="73">
        <v>15</v>
      </c>
      <c r="J199" s="73">
        <v>15</v>
      </c>
      <c r="K199" s="73"/>
      <c r="L199" s="155" t="s">
        <v>1738</v>
      </c>
    </row>
    <row r="200" spans="1:12" x14ac:dyDescent="0.25">
      <c r="A200" s="33">
        <v>184</v>
      </c>
      <c r="B200" s="33" t="s">
        <v>1739</v>
      </c>
      <c r="C200" s="33" t="s">
        <v>363</v>
      </c>
      <c r="D200" s="33" t="s">
        <v>1740</v>
      </c>
      <c r="E200" s="33" t="s">
        <v>1741</v>
      </c>
      <c r="F200" s="33" t="s">
        <v>1742</v>
      </c>
      <c r="G200" s="33" t="s">
        <v>1743</v>
      </c>
      <c r="H200" s="33" t="s">
        <v>79</v>
      </c>
      <c r="I200" s="33">
        <v>15</v>
      </c>
      <c r="J200" s="33">
        <v>15</v>
      </c>
      <c r="K200" s="33"/>
      <c r="L200" s="36"/>
    </row>
    <row r="201" spans="1:12" x14ac:dyDescent="0.25">
      <c r="A201" s="33">
        <v>185</v>
      </c>
      <c r="B201" s="33" t="s">
        <v>1744</v>
      </c>
      <c r="C201" s="33" t="s">
        <v>363</v>
      </c>
      <c r="D201" s="33" t="s">
        <v>1747</v>
      </c>
      <c r="E201" s="33" t="s">
        <v>1741</v>
      </c>
      <c r="F201" s="33" t="s">
        <v>1742</v>
      </c>
      <c r="G201" s="33" t="s">
        <v>1745</v>
      </c>
      <c r="H201" s="33" t="s">
        <v>79</v>
      </c>
      <c r="I201" s="33">
        <v>15</v>
      </c>
      <c r="J201" s="33">
        <v>15</v>
      </c>
      <c r="K201" s="33"/>
      <c r="L201" s="36"/>
    </row>
    <row r="202" spans="1:12" x14ac:dyDescent="0.25">
      <c r="A202" s="33">
        <v>186</v>
      </c>
      <c r="B202" s="33" t="s">
        <v>1759</v>
      </c>
      <c r="C202" s="33" t="s">
        <v>1172</v>
      </c>
      <c r="D202" s="33" t="s">
        <v>1746</v>
      </c>
      <c r="E202" s="33" t="s">
        <v>1735</v>
      </c>
      <c r="F202" s="33" t="s">
        <v>1736</v>
      </c>
      <c r="G202" s="33" t="s">
        <v>1748</v>
      </c>
      <c r="H202" s="33" t="s">
        <v>79</v>
      </c>
      <c r="I202" s="33">
        <v>15</v>
      </c>
      <c r="J202" s="33">
        <v>15</v>
      </c>
      <c r="K202" s="33"/>
      <c r="L202" s="36"/>
    </row>
    <row r="203" spans="1:12" x14ac:dyDescent="0.25">
      <c r="A203" s="33">
        <v>187</v>
      </c>
      <c r="B203" s="33" t="s">
        <v>1749</v>
      </c>
      <c r="C203" s="33" t="s">
        <v>1750</v>
      </c>
      <c r="D203" s="33" t="s">
        <v>1751</v>
      </c>
      <c r="E203" s="33" t="s">
        <v>1735</v>
      </c>
      <c r="F203" s="33" t="s">
        <v>1736</v>
      </c>
      <c r="G203" s="33" t="s">
        <v>1752</v>
      </c>
      <c r="H203" s="33" t="s">
        <v>79</v>
      </c>
      <c r="I203" s="33">
        <v>15</v>
      </c>
      <c r="J203" s="33">
        <v>15</v>
      </c>
      <c r="K203" s="33"/>
      <c r="L203" s="36"/>
    </row>
    <row r="204" spans="1:12" x14ac:dyDescent="0.25">
      <c r="A204" s="33">
        <v>188</v>
      </c>
      <c r="B204" s="33" t="s">
        <v>1753</v>
      </c>
      <c r="C204" s="33" t="s">
        <v>1172</v>
      </c>
      <c r="D204" s="33" t="s">
        <v>1754</v>
      </c>
      <c r="E204" s="33" t="s">
        <v>1735</v>
      </c>
      <c r="F204" s="33" t="s">
        <v>1736</v>
      </c>
      <c r="G204" s="33" t="s">
        <v>1755</v>
      </c>
      <c r="H204" s="33" t="s">
        <v>79</v>
      </c>
      <c r="I204" s="33">
        <v>15</v>
      </c>
      <c r="J204" s="33">
        <v>15</v>
      </c>
      <c r="K204" s="33"/>
      <c r="L204" s="36"/>
    </row>
    <row r="205" spans="1:12" x14ac:dyDescent="0.25">
      <c r="A205" s="33">
        <v>189</v>
      </c>
      <c r="B205" s="33" t="s">
        <v>1756</v>
      </c>
      <c r="C205" s="33" t="s">
        <v>1328</v>
      </c>
      <c r="D205" s="33" t="s">
        <v>1757</v>
      </c>
      <c r="E205" s="33" t="s">
        <v>1735</v>
      </c>
      <c r="F205" s="33" t="s">
        <v>1736</v>
      </c>
      <c r="G205" s="33" t="s">
        <v>1758</v>
      </c>
      <c r="H205" s="33" t="s">
        <v>79</v>
      </c>
      <c r="I205" s="33">
        <v>15</v>
      </c>
      <c r="J205" s="33">
        <v>15</v>
      </c>
      <c r="K205" s="33"/>
      <c r="L205" s="36"/>
    </row>
    <row r="206" spans="1:12" x14ac:dyDescent="0.25">
      <c r="A206" s="73">
        <v>190</v>
      </c>
      <c r="B206" s="73" t="s">
        <v>1764</v>
      </c>
      <c r="C206" s="73" t="s">
        <v>1765</v>
      </c>
      <c r="D206" s="73" t="s">
        <v>1766</v>
      </c>
      <c r="E206" s="73" t="s">
        <v>1767</v>
      </c>
      <c r="F206" s="73" t="s">
        <v>1768</v>
      </c>
      <c r="G206" s="73" t="s">
        <v>1769</v>
      </c>
      <c r="H206" s="73" t="s">
        <v>79</v>
      </c>
      <c r="I206" s="73">
        <v>15</v>
      </c>
      <c r="J206" s="73">
        <v>60</v>
      </c>
      <c r="K206" s="73"/>
      <c r="L206" s="155" t="s">
        <v>1738</v>
      </c>
    </row>
    <row r="207" spans="1:12" x14ac:dyDescent="0.25">
      <c r="A207" s="33">
        <v>191</v>
      </c>
      <c r="B207" s="33" t="s">
        <v>1770</v>
      </c>
      <c r="C207" s="33" t="s">
        <v>1771</v>
      </c>
      <c r="D207" s="33" t="s">
        <v>1772</v>
      </c>
      <c r="E207" s="33" t="s">
        <v>1767</v>
      </c>
      <c r="F207" s="33" t="s">
        <v>1768</v>
      </c>
      <c r="G207" s="33" t="s">
        <v>1773</v>
      </c>
      <c r="H207" s="33" t="s">
        <v>79</v>
      </c>
      <c r="I207" s="33">
        <v>15</v>
      </c>
      <c r="J207" s="33">
        <v>15</v>
      </c>
      <c r="K207" s="33"/>
      <c r="L207" s="36"/>
    </row>
    <row r="208" spans="1:12" x14ac:dyDescent="0.25">
      <c r="A208" s="33">
        <v>192</v>
      </c>
      <c r="B208" s="33" t="s">
        <v>1774</v>
      </c>
      <c r="C208" s="33" t="s">
        <v>1209</v>
      </c>
      <c r="D208" s="33" t="s">
        <v>1775</v>
      </c>
      <c r="E208" s="33" t="s">
        <v>1767</v>
      </c>
      <c r="F208" s="33" t="s">
        <v>1768</v>
      </c>
      <c r="G208" s="33" t="s">
        <v>1776</v>
      </c>
      <c r="H208" s="33" t="s">
        <v>79</v>
      </c>
      <c r="I208" s="33">
        <v>15</v>
      </c>
      <c r="J208" s="33">
        <v>15</v>
      </c>
      <c r="K208" s="33"/>
      <c r="L208" s="36"/>
    </row>
    <row r="209" spans="1:12" x14ac:dyDescent="0.25">
      <c r="A209" s="73">
        <v>193</v>
      </c>
      <c r="B209" s="73" t="s">
        <v>1792</v>
      </c>
      <c r="C209" s="73" t="s">
        <v>125</v>
      </c>
      <c r="D209" s="73" t="s">
        <v>1793</v>
      </c>
      <c r="E209" s="73" t="s">
        <v>1794</v>
      </c>
      <c r="F209" s="73" t="s">
        <v>1795</v>
      </c>
      <c r="G209" s="73" t="s">
        <v>1796</v>
      </c>
      <c r="H209" s="73" t="s">
        <v>79</v>
      </c>
      <c r="I209" s="73">
        <v>15</v>
      </c>
      <c r="J209" s="73">
        <v>60</v>
      </c>
      <c r="K209" s="73"/>
      <c r="L209" s="155" t="s">
        <v>1738</v>
      </c>
    </row>
    <row r="210" spans="1:12" x14ac:dyDescent="0.25">
      <c r="A210" s="33">
        <v>194</v>
      </c>
      <c r="B210" s="33" t="s">
        <v>1797</v>
      </c>
      <c r="C210" s="33" t="s">
        <v>564</v>
      </c>
      <c r="D210" s="33" t="s">
        <v>1798</v>
      </c>
      <c r="E210" s="33" t="s">
        <v>1794</v>
      </c>
      <c r="F210" s="33" t="s">
        <v>1795</v>
      </c>
      <c r="G210" s="33" t="s">
        <v>1799</v>
      </c>
      <c r="H210" s="33" t="s">
        <v>79</v>
      </c>
      <c r="I210" s="33">
        <v>15</v>
      </c>
      <c r="J210" s="33">
        <v>14</v>
      </c>
      <c r="K210" s="33"/>
      <c r="L210" s="36"/>
    </row>
    <row r="211" spans="1:12" x14ac:dyDescent="0.25">
      <c r="A211" s="33">
        <v>195</v>
      </c>
      <c r="B211" s="33" t="s">
        <v>1800</v>
      </c>
      <c r="C211" s="33" t="s">
        <v>381</v>
      </c>
      <c r="D211" s="33" t="s">
        <v>1801</v>
      </c>
      <c r="E211" s="33" t="s">
        <v>1803</v>
      </c>
      <c r="F211" s="33" t="s">
        <v>1804</v>
      </c>
      <c r="G211" s="33" t="s">
        <v>1805</v>
      </c>
      <c r="H211" s="33" t="s">
        <v>79</v>
      </c>
      <c r="I211" s="33">
        <v>15</v>
      </c>
      <c r="J211" s="33">
        <v>15</v>
      </c>
      <c r="K211" s="33" t="s">
        <v>1810</v>
      </c>
      <c r="L211" s="36"/>
    </row>
    <row r="212" spans="1:12" x14ac:dyDescent="0.25">
      <c r="A212" s="33">
        <v>196</v>
      </c>
      <c r="B212" s="33" t="s">
        <v>1806</v>
      </c>
      <c r="C212" s="33" t="s">
        <v>1807</v>
      </c>
      <c r="D212" s="33" t="s">
        <v>1802</v>
      </c>
      <c r="E212" s="33" t="s">
        <v>1803</v>
      </c>
      <c r="F212" s="33" t="s">
        <v>1804</v>
      </c>
      <c r="G212" s="33" t="s">
        <v>1808</v>
      </c>
      <c r="H212" s="33" t="s">
        <v>79</v>
      </c>
      <c r="I212" s="33">
        <v>15</v>
      </c>
      <c r="J212" s="33">
        <v>14</v>
      </c>
      <c r="K212" s="33" t="s">
        <v>1809</v>
      </c>
      <c r="L212" s="36"/>
    </row>
    <row r="213" spans="1:12" x14ac:dyDescent="0.25">
      <c r="A213" s="33">
        <v>197</v>
      </c>
      <c r="B213" s="33" t="s">
        <v>1816</v>
      </c>
      <c r="C213" s="33" t="s">
        <v>1536</v>
      </c>
      <c r="D213" s="33" t="s">
        <v>1817</v>
      </c>
      <c r="E213" s="33" t="s">
        <v>1818</v>
      </c>
      <c r="F213" s="33" t="s">
        <v>1819</v>
      </c>
      <c r="G213" s="33" t="s">
        <v>1822</v>
      </c>
      <c r="H213" s="33" t="s">
        <v>79</v>
      </c>
      <c r="I213" s="33">
        <v>15</v>
      </c>
      <c r="J213" s="33">
        <v>15</v>
      </c>
      <c r="K213" s="33" t="s">
        <v>1810</v>
      </c>
      <c r="L213" s="36"/>
    </row>
    <row r="214" spans="1:12" x14ac:dyDescent="0.25">
      <c r="A214" s="33">
        <v>198</v>
      </c>
      <c r="B214" s="33" t="s">
        <v>1820</v>
      </c>
      <c r="C214" s="33" t="s">
        <v>76</v>
      </c>
      <c r="D214" s="33" t="s">
        <v>1821</v>
      </c>
      <c r="E214" s="33" t="s">
        <v>1818</v>
      </c>
      <c r="F214" s="33" t="s">
        <v>1819</v>
      </c>
      <c r="G214" s="33" t="s">
        <v>1823</v>
      </c>
      <c r="H214" s="100" t="s">
        <v>985</v>
      </c>
      <c r="I214" s="33">
        <v>30</v>
      </c>
      <c r="J214" s="33">
        <v>60</v>
      </c>
      <c r="K214" s="33" t="s">
        <v>1809</v>
      </c>
      <c r="L214" s="36"/>
    </row>
    <row r="215" spans="1:12" x14ac:dyDescent="0.25">
      <c r="A215" s="33">
        <v>199</v>
      </c>
      <c r="B215" s="33" t="s">
        <v>1829</v>
      </c>
      <c r="C215" s="33" t="s">
        <v>1651</v>
      </c>
      <c r="D215" s="33" t="s">
        <v>1831</v>
      </c>
      <c r="E215" s="33" t="s">
        <v>1818</v>
      </c>
      <c r="F215" s="33" t="s">
        <v>1819</v>
      </c>
      <c r="G215" s="33" t="s">
        <v>1834</v>
      </c>
      <c r="H215" s="33" t="s">
        <v>79</v>
      </c>
      <c r="I215" s="33">
        <v>15</v>
      </c>
      <c r="J215" s="33">
        <v>14</v>
      </c>
      <c r="K215" s="33" t="s">
        <v>1809</v>
      </c>
      <c r="L215" s="36"/>
    </row>
    <row r="216" spans="1:12" x14ac:dyDescent="0.25">
      <c r="A216" s="33">
        <v>200</v>
      </c>
      <c r="B216" s="33" t="s">
        <v>1830</v>
      </c>
      <c r="C216" s="33" t="s">
        <v>644</v>
      </c>
      <c r="D216" s="33" t="s">
        <v>1832</v>
      </c>
      <c r="E216" s="33" t="s">
        <v>1818</v>
      </c>
      <c r="F216" s="33" t="s">
        <v>1819</v>
      </c>
      <c r="G216" s="33" t="s">
        <v>1835</v>
      </c>
      <c r="H216" s="33" t="s">
        <v>79</v>
      </c>
      <c r="I216" s="33">
        <v>15</v>
      </c>
      <c r="J216" s="33">
        <v>14</v>
      </c>
      <c r="K216" s="33" t="s">
        <v>1809</v>
      </c>
      <c r="L216" s="36"/>
    </row>
    <row r="217" spans="1:12" x14ac:dyDescent="0.25">
      <c r="A217" s="33">
        <v>201</v>
      </c>
      <c r="B217" s="33" t="s">
        <v>1934</v>
      </c>
      <c r="C217" s="33" t="s">
        <v>37</v>
      </c>
      <c r="D217" s="33" t="s">
        <v>1833</v>
      </c>
      <c r="E217" s="33" t="s">
        <v>1818</v>
      </c>
      <c r="F217" s="33" t="s">
        <v>1819</v>
      </c>
      <c r="G217" s="33" t="s">
        <v>1836</v>
      </c>
      <c r="H217" s="33" t="s">
        <v>79</v>
      </c>
      <c r="I217" s="33">
        <v>15</v>
      </c>
      <c r="J217" s="33">
        <v>15</v>
      </c>
      <c r="K217" s="33" t="s">
        <v>1809</v>
      </c>
      <c r="L217" s="36"/>
    </row>
    <row r="218" spans="1:12" x14ac:dyDescent="0.25">
      <c r="A218" s="33">
        <v>202</v>
      </c>
      <c r="B218" s="33" t="s">
        <v>1842</v>
      </c>
      <c r="C218" s="33" t="s">
        <v>1010</v>
      </c>
      <c r="D218" s="33" t="s">
        <v>1843</v>
      </c>
      <c r="E218" s="33" t="s">
        <v>1839</v>
      </c>
      <c r="F218" s="33" t="s">
        <v>1844</v>
      </c>
      <c r="G218" s="33" t="s">
        <v>1845</v>
      </c>
      <c r="H218" s="33" t="s">
        <v>79</v>
      </c>
      <c r="I218" s="33">
        <v>15</v>
      </c>
      <c r="J218" s="33">
        <v>15</v>
      </c>
      <c r="K218" s="33" t="s">
        <v>1809</v>
      </c>
      <c r="L218" s="69"/>
    </row>
    <row r="219" spans="1:12" x14ac:dyDescent="0.25">
      <c r="A219" s="33">
        <v>203</v>
      </c>
      <c r="B219" s="33" t="s">
        <v>1846</v>
      </c>
      <c r="C219" s="33" t="s">
        <v>458</v>
      </c>
      <c r="D219" s="33" t="s">
        <v>1847</v>
      </c>
      <c r="E219" s="33" t="s">
        <v>1839</v>
      </c>
      <c r="F219" s="33" t="s">
        <v>1844</v>
      </c>
      <c r="G219" s="33" t="s">
        <v>1848</v>
      </c>
      <c r="H219" s="33" t="s">
        <v>79</v>
      </c>
      <c r="I219" s="33">
        <v>15</v>
      </c>
      <c r="J219" s="33">
        <v>15</v>
      </c>
      <c r="K219" s="33" t="s">
        <v>1809</v>
      </c>
      <c r="L219" s="69"/>
    </row>
    <row r="220" spans="1:12" x14ac:dyDescent="0.25">
      <c r="A220" s="33">
        <v>204</v>
      </c>
      <c r="B220" s="33" t="s">
        <v>1849</v>
      </c>
      <c r="C220" s="33" t="s">
        <v>1850</v>
      </c>
      <c r="D220" s="33" t="s">
        <v>1851</v>
      </c>
      <c r="E220" s="33" t="s">
        <v>1839</v>
      </c>
      <c r="F220" s="33" t="s">
        <v>1844</v>
      </c>
      <c r="G220" s="33" t="s">
        <v>1852</v>
      </c>
      <c r="H220" s="33" t="s">
        <v>79</v>
      </c>
      <c r="I220" s="33">
        <v>15</v>
      </c>
      <c r="J220" s="33">
        <v>15</v>
      </c>
      <c r="K220" s="33" t="s">
        <v>1809</v>
      </c>
      <c r="L220" s="69"/>
    </row>
    <row r="221" spans="1:12" x14ac:dyDescent="0.25">
      <c r="A221" s="33">
        <v>205</v>
      </c>
      <c r="B221" s="100" t="s">
        <v>1853</v>
      </c>
      <c r="C221" s="33" t="s">
        <v>1854</v>
      </c>
      <c r="D221" s="278" t="s">
        <v>1855</v>
      </c>
      <c r="E221" s="278" t="s">
        <v>1839</v>
      </c>
      <c r="F221" s="278" t="s">
        <v>1844</v>
      </c>
      <c r="G221" s="278" t="s">
        <v>1856</v>
      </c>
      <c r="H221" s="278" t="s">
        <v>79</v>
      </c>
      <c r="I221" s="278">
        <v>15</v>
      </c>
      <c r="J221" s="278">
        <v>15</v>
      </c>
      <c r="K221" s="629" t="s">
        <v>1857</v>
      </c>
      <c r="L221" s="69"/>
    </row>
    <row r="222" spans="1:12" x14ac:dyDescent="0.25">
      <c r="A222" s="33">
        <v>206</v>
      </c>
      <c r="B222" s="33" t="s">
        <v>1858</v>
      </c>
      <c r="C222" s="33" t="s">
        <v>1859</v>
      </c>
      <c r="D222" s="33" t="s">
        <v>1860</v>
      </c>
      <c r="E222" s="33" t="s">
        <v>1861</v>
      </c>
      <c r="F222" s="33" t="s">
        <v>1862</v>
      </c>
      <c r="G222" s="33" t="s">
        <v>1863</v>
      </c>
      <c r="H222" s="33" t="s">
        <v>79</v>
      </c>
      <c r="I222" s="33">
        <v>15</v>
      </c>
      <c r="J222" s="33">
        <v>14</v>
      </c>
      <c r="K222" s="33" t="s">
        <v>1864</v>
      </c>
      <c r="L222" s="69"/>
    </row>
    <row r="223" spans="1:12" x14ac:dyDescent="0.25">
      <c r="A223" s="33">
        <v>207</v>
      </c>
      <c r="B223" s="33" t="s">
        <v>1865</v>
      </c>
      <c r="C223" s="33" t="s">
        <v>381</v>
      </c>
      <c r="D223" s="33" t="s">
        <v>1866</v>
      </c>
      <c r="E223" s="33" t="s">
        <v>1867</v>
      </c>
      <c r="F223" s="33" t="s">
        <v>1868</v>
      </c>
      <c r="G223" s="33" t="s">
        <v>1869</v>
      </c>
      <c r="H223" s="33" t="s">
        <v>79</v>
      </c>
      <c r="I223" s="33">
        <v>15</v>
      </c>
      <c r="J223" s="33">
        <v>15</v>
      </c>
      <c r="K223" s="33" t="s">
        <v>1864</v>
      </c>
      <c r="L223" s="69"/>
    </row>
    <row r="224" spans="1:12" x14ac:dyDescent="0.25">
      <c r="A224" s="33">
        <v>208</v>
      </c>
      <c r="B224" s="33" t="s">
        <v>1886</v>
      </c>
      <c r="C224" s="33" t="s">
        <v>1887</v>
      </c>
      <c r="D224" s="33" t="s">
        <v>1888</v>
      </c>
      <c r="E224" s="33" t="s">
        <v>1882</v>
      </c>
      <c r="F224" s="33" t="s">
        <v>1889</v>
      </c>
      <c r="G224" s="33" t="s">
        <v>1890</v>
      </c>
      <c r="H224" s="33" t="s">
        <v>79</v>
      </c>
      <c r="I224" s="33">
        <v>15</v>
      </c>
      <c r="J224" s="33">
        <v>15</v>
      </c>
      <c r="K224" s="33"/>
      <c r="L224" s="69"/>
    </row>
    <row r="225" spans="1:12" x14ac:dyDescent="0.25">
      <c r="A225" s="33">
        <v>209</v>
      </c>
      <c r="B225" s="33" t="s">
        <v>1896</v>
      </c>
      <c r="C225" s="33" t="s">
        <v>1263</v>
      </c>
      <c r="D225" s="33">
        <v>1257</v>
      </c>
      <c r="E225" s="33" t="s">
        <v>1897</v>
      </c>
      <c r="F225" s="33" t="s">
        <v>1898</v>
      </c>
      <c r="G225" s="33" t="s">
        <v>1899</v>
      </c>
      <c r="H225" s="33" t="s">
        <v>79</v>
      </c>
      <c r="I225" s="33">
        <v>15</v>
      </c>
      <c r="J225" s="33">
        <v>15</v>
      </c>
      <c r="K225" s="33"/>
      <c r="L225" s="69"/>
    </row>
    <row r="226" spans="1:12" x14ac:dyDescent="0.25">
      <c r="A226" s="33">
        <v>210</v>
      </c>
      <c r="B226" s="33" t="s">
        <v>1901</v>
      </c>
      <c r="C226" s="33" t="s">
        <v>1263</v>
      </c>
      <c r="D226" s="33">
        <v>1258</v>
      </c>
      <c r="E226" s="33" t="s">
        <v>1902</v>
      </c>
      <c r="F226" s="33" t="s">
        <v>1903</v>
      </c>
      <c r="G226" s="33" t="s">
        <v>1904</v>
      </c>
      <c r="H226" s="33" t="s">
        <v>79</v>
      </c>
      <c r="I226" s="33">
        <v>15</v>
      </c>
      <c r="J226" s="33">
        <v>15</v>
      </c>
      <c r="K226" s="33"/>
      <c r="L226" s="36"/>
    </row>
    <row r="227" spans="1:12" x14ac:dyDescent="0.25">
      <c r="A227" s="33">
        <v>211</v>
      </c>
      <c r="B227" s="33" t="s">
        <v>1905</v>
      </c>
      <c r="C227" s="33" t="s">
        <v>1906</v>
      </c>
      <c r="D227" s="33">
        <v>1255</v>
      </c>
      <c r="E227" s="33" t="s">
        <v>1897</v>
      </c>
      <c r="F227" s="33" t="s">
        <v>1898</v>
      </c>
      <c r="G227" s="33" t="s">
        <v>1907</v>
      </c>
      <c r="H227" s="33" t="s">
        <v>79</v>
      </c>
      <c r="I227" s="33">
        <v>15</v>
      </c>
      <c r="J227" s="33">
        <v>15</v>
      </c>
      <c r="K227" s="33"/>
      <c r="L227" s="36"/>
    </row>
    <row r="228" spans="1:12" x14ac:dyDescent="0.25">
      <c r="A228" s="33">
        <v>212</v>
      </c>
      <c r="B228" s="33" t="s">
        <v>1908</v>
      </c>
      <c r="C228" s="33" t="s">
        <v>1263</v>
      </c>
      <c r="D228" s="33">
        <v>1254</v>
      </c>
      <c r="E228" s="33" t="s">
        <v>1897</v>
      </c>
      <c r="F228" s="33" t="s">
        <v>1898</v>
      </c>
      <c r="G228" s="33" t="s">
        <v>1909</v>
      </c>
      <c r="H228" s="33" t="s">
        <v>79</v>
      </c>
      <c r="I228" s="33">
        <v>15</v>
      </c>
      <c r="J228" s="33">
        <v>15</v>
      </c>
      <c r="K228" s="33"/>
      <c r="L228" s="36"/>
    </row>
    <row r="229" spans="1:12" x14ac:dyDescent="0.25">
      <c r="A229" s="33">
        <v>213</v>
      </c>
      <c r="B229" s="33" t="s">
        <v>1910</v>
      </c>
      <c r="C229" s="33" t="s">
        <v>1911</v>
      </c>
      <c r="D229" s="33">
        <v>1256</v>
      </c>
      <c r="E229" s="33" t="s">
        <v>1897</v>
      </c>
      <c r="F229" s="33" t="s">
        <v>1898</v>
      </c>
      <c r="G229" s="33" t="s">
        <v>1912</v>
      </c>
      <c r="H229" s="33" t="s">
        <v>79</v>
      </c>
      <c r="I229" s="33">
        <v>15</v>
      </c>
      <c r="J229" s="33">
        <v>15</v>
      </c>
      <c r="K229" s="33"/>
      <c r="L229" s="36"/>
    </row>
    <row r="230" spans="1:12" x14ac:dyDescent="0.25">
      <c r="A230" s="33">
        <v>214</v>
      </c>
      <c r="B230" s="33" t="s">
        <v>1916</v>
      </c>
      <c r="C230" s="33" t="s">
        <v>1328</v>
      </c>
      <c r="D230" s="33">
        <v>1259</v>
      </c>
      <c r="E230" s="33" t="s">
        <v>1882</v>
      </c>
      <c r="F230" s="33" t="s">
        <v>1917</v>
      </c>
      <c r="G230" s="33" t="s">
        <v>1918</v>
      </c>
      <c r="H230" s="33" t="s">
        <v>79</v>
      </c>
      <c r="I230" s="33">
        <v>15</v>
      </c>
      <c r="J230" s="33">
        <v>15</v>
      </c>
      <c r="K230" s="33" t="s">
        <v>546</v>
      </c>
      <c r="L230" s="36"/>
    </row>
    <row r="231" spans="1:12" x14ac:dyDescent="0.25">
      <c r="A231" s="33">
        <v>215</v>
      </c>
      <c r="B231" s="33" t="s">
        <v>1919</v>
      </c>
      <c r="C231" s="33" t="s">
        <v>1328</v>
      </c>
      <c r="D231" s="33">
        <v>1261</v>
      </c>
      <c r="E231" s="33" t="s">
        <v>1920</v>
      </c>
      <c r="F231" s="33" t="s">
        <v>1921</v>
      </c>
      <c r="G231" s="33" t="s">
        <v>1922</v>
      </c>
      <c r="H231" s="33" t="s">
        <v>79</v>
      </c>
      <c r="I231" s="33">
        <v>30</v>
      </c>
      <c r="J231" s="33">
        <v>15</v>
      </c>
      <c r="K231" s="33" t="s">
        <v>546</v>
      </c>
      <c r="L231" s="36"/>
    </row>
    <row r="232" spans="1:12" x14ac:dyDescent="0.25">
      <c r="A232" s="33">
        <v>216</v>
      </c>
      <c r="B232" s="33" t="s">
        <v>1930</v>
      </c>
      <c r="C232" s="33"/>
      <c r="D232" s="33">
        <v>1260</v>
      </c>
      <c r="E232" s="33" t="s">
        <v>1920</v>
      </c>
      <c r="F232" s="33" t="s">
        <v>1921</v>
      </c>
      <c r="G232" s="33" t="s">
        <v>1931</v>
      </c>
      <c r="H232" s="33" t="s">
        <v>79</v>
      </c>
      <c r="I232" s="33">
        <v>15</v>
      </c>
      <c r="J232" s="33">
        <v>15</v>
      </c>
      <c r="K232" s="33" t="s">
        <v>1932</v>
      </c>
      <c r="L232" s="36"/>
    </row>
    <row r="233" spans="1:12" x14ac:dyDescent="0.25">
      <c r="A233" s="33">
        <v>217</v>
      </c>
      <c r="B233" s="33" t="s">
        <v>1937</v>
      </c>
      <c r="C233" s="33" t="s">
        <v>363</v>
      </c>
      <c r="D233" s="33">
        <v>1262</v>
      </c>
      <c r="E233" s="33" t="s">
        <v>1938</v>
      </c>
      <c r="F233" s="33" t="s">
        <v>1939</v>
      </c>
      <c r="G233" s="33" t="s">
        <v>1940</v>
      </c>
      <c r="H233" s="33" t="s">
        <v>79</v>
      </c>
      <c r="I233" s="33">
        <v>15</v>
      </c>
      <c r="J233" s="33">
        <v>15</v>
      </c>
      <c r="K233" s="33" t="s">
        <v>546</v>
      </c>
      <c r="L233" s="36"/>
    </row>
    <row r="234" spans="1:12" x14ac:dyDescent="0.25">
      <c r="A234" s="33">
        <v>218</v>
      </c>
      <c r="B234" s="33" t="s">
        <v>1943</v>
      </c>
      <c r="C234" s="33" t="s">
        <v>363</v>
      </c>
      <c r="D234" s="33">
        <v>1263</v>
      </c>
      <c r="E234" s="33" t="s">
        <v>1125</v>
      </c>
      <c r="F234" s="33" t="s">
        <v>1944</v>
      </c>
      <c r="G234" s="33" t="s">
        <v>1945</v>
      </c>
      <c r="H234" s="33" t="s">
        <v>79</v>
      </c>
      <c r="I234" s="33">
        <v>15</v>
      </c>
      <c r="J234" s="33">
        <v>15</v>
      </c>
      <c r="K234" s="33" t="s">
        <v>546</v>
      </c>
      <c r="L234" s="36"/>
    </row>
    <row r="235" spans="1:12" x14ac:dyDescent="0.25">
      <c r="A235" s="33">
        <v>219</v>
      </c>
      <c r="B235" s="33" t="s">
        <v>1956</v>
      </c>
      <c r="C235" s="33" t="s">
        <v>458</v>
      </c>
      <c r="D235" s="33">
        <v>1265</v>
      </c>
      <c r="E235" s="33" t="s">
        <v>1957</v>
      </c>
      <c r="F235" s="33" t="s">
        <v>1958</v>
      </c>
      <c r="G235" s="33" t="s">
        <v>1959</v>
      </c>
      <c r="H235" s="33" t="s">
        <v>79</v>
      </c>
      <c r="I235" s="33">
        <v>15</v>
      </c>
      <c r="J235" s="33">
        <v>15</v>
      </c>
      <c r="K235" s="33" t="s">
        <v>546</v>
      </c>
      <c r="L235" s="36"/>
    </row>
    <row r="236" spans="1:12" x14ac:dyDescent="0.25">
      <c r="A236" s="651">
        <v>220</v>
      </c>
      <c r="B236" s="651" t="s">
        <v>1961</v>
      </c>
      <c r="C236" s="651" t="s">
        <v>1962</v>
      </c>
      <c r="D236" s="651">
        <v>1253</v>
      </c>
      <c r="E236" s="651" t="s">
        <v>1963</v>
      </c>
      <c r="F236" s="651" t="s">
        <v>1964</v>
      </c>
      <c r="G236" s="651" t="s">
        <v>1965</v>
      </c>
      <c r="H236" s="651" t="s">
        <v>79</v>
      </c>
      <c r="I236" s="651">
        <v>15</v>
      </c>
      <c r="J236" s="651">
        <v>15</v>
      </c>
      <c r="K236" s="651"/>
      <c r="L236" s="36"/>
    </row>
    <row r="237" spans="1:12" x14ac:dyDescent="0.25">
      <c r="A237" s="651">
        <v>221</v>
      </c>
      <c r="B237" s="651" t="s">
        <v>1972</v>
      </c>
      <c r="C237" s="651"/>
      <c r="D237" s="651">
        <v>1266</v>
      </c>
      <c r="E237" s="651" t="s">
        <v>1973</v>
      </c>
      <c r="F237" s="651" t="s">
        <v>1974</v>
      </c>
      <c r="G237" s="651" t="s">
        <v>1975</v>
      </c>
      <c r="H237" s="651" t="s">
        <v>79</v>
      </c>
      <c r="I237" s="651">
        <v>15</v>
      </c>
      <c r="J237" s="651">
        <v>15</v>
      </c>
      <c r="K237" s="651" t="s">
        <v>546</v>
      </c>
      <c r="L237" s="36"/>
    </row>
    <row r="238" spans="1:12" x14ac:dyDescent="0.25">
      <c r="A238" s="651">
        <v>222</v>
      </c>
      <c r="B238" s="651" t="s">
        <v>1976</v>
      </c>
      <c r="C238" s="651" t="s">
        <v>363</v>
      </c>
      <c r="D238" s="651">
        <v>1267</v>
      </c>
      <c r="E238" s="651" t="s">
        <v>1977</v>
      </c>
      <c r="F238" s="651" t="s">
        <v>1978</v>
      </c>
      <c r="G238" s="651" t="s">
        <v>1979</v>
      </c>
      <c r="H238" s="651" t="s">
        <v>79</v>
      </c>
      <c r="I238" s="651">
        <v>15</v>
      </c>
      <c r="J238" s="651">
        <v>15</v>
      </c>
      <c r="K238" s="651"/>
      <c r="L238" s="36"/>
    </row>
    <row r="239" spans="1:12" x14ac:dyDescent="0.25">
      <c r="A239" s="666">
        <v>223</v>
      </c>
      <c r="B239" s="651" t="s">
        <v>1988</v>
      </c>
      <c r="C239" s="651" t="s">
        <v>959</v>
      </c>
      <c r="D239" s="651">
        <v>1268</v>
      </c>
      <c r="E239" s="651" t="s">
        <v>1989</v>
      </c>
      <c r="F239" s="651" t="s">
        <v>1990</v>
      </c>
      <c r="G239" s="651" t="s">
        <v>1991</v>
      </c>
      <c r="H239" s="651" t="s">
        <v>79</v>
      </c>
      <c r="I239" s="651">
        <v>15</v>
      </c>
      <c r="J239" s="651">
        <v>15</v>
      </c>
      <c r="K239" s="651"/>
      <c r="L239" s="36"/>
    </row>
    <row r="240" spans="1:12" x14ac:dyDescent="0.25">
      <c r="A240" s="675">
        <v>224</v>
      </c>
      <c r="B240" s="651" t="s">
        <v>2001</v>
      </c>
      <c r="C240" s="651" t="s">
        <v>127</v>
      </c>
      <c r="D240" s="651">
        <v>1272</v>
      </c>
      <c r="E240" s="651" t="s">
        <v>1226</v>
      </c>
      <c r="F240" s="651" t="s">
        <v>2002</v>
      </c>
      <c r="G240" s="651" t="s">
        <v>2003</v>
      </c>
      <c r="H240" s="651" t="s">
        <v>79</v>
      </c>
      <c r="I240" s="651">
        <v>15</v>
      </c>
      <c r="J240" s="651">
        <v>15</v>
      </c>
      <c r="K240" s="651"/>
      <c r="L240" s="36"/>
    </row>
    <row r="241" spans="1:12" x14ac:dyDescent="0.25">
      <c r="A241" s="73">
        <v>225</v>
      </c>
      <c r="B241" s="73" t="s">
        <v>2006</v>
      </c>
      <c r="C241" s="73" t="s">
        <v>2010</v>
      </c>
      <c r="D241" s="73">
        <v>1273</v>
      </c>
      <c r="E241" s="73" t="s">
        <v>2007</v>
      </c>
      <c r="F241" s="73" t="s">
        <v>2008</v>
      </c>
      <c r="G241" s="73" t="s">
        <v>2009</v>
      </c>
      <c r="H241" s="73" t="s">
        <v>79</v>
      </c>
      <c r="I241" s="73">
        <v>15</v>
      </c>
      <c r="J241" s="73">
        <v>15</v>
      </c>
      <c r="K241" s="73"/>
      <c r="L241" s="155" t="s">
        <v>1738</v>
      </c>
    </row>
    <row r="242" spans="1:12" x14ac:dyDescent="0.25">
      <c r="A242" s="675">
        <v>226</v>
      </c>
      <c r="B242" s="686" t="s">
        <v>2013</v>
      </c>
      <c r="C242" s="686" t="s">
        <v>381</v>
      </c>
      <c r="D242" s="686">
        <v>1281</v>
      </c>
      <c r="E242" s="686" t="s">
        <v>1266</v>
      </c>
      <c r="F242" s="686" t="s">
        <v>2014</v>
      </c>
      <c r="G242" s="686" t="s">
        <v>2015</v>
      </c>
      <c r="H242" s="686" t="s">
        <v>79</v>
      </c>
      <c r="I242" s="686">
        <v>15</v>
      </c>
      <c r="J242" s="686">
        <v>15</v>
      </c>
    </row>
    <row r="243" spans="1:12" x14ac:dyDescent="0.25">
      <c r="A243" s="651">
        <v>227</v>
      </c>
      <c r="B243" s="651" t="s">
        <v>2016</v>
      </c>
      <c r="C243" s="651" t="s">
        <v>363</v>
      </c>
      <c r="D243" s="651">
        <v>1275</v>
      </c>
      <c r="E243" s="651" t="s">
        <v>2017</v>
      </c>
      <c r="F243" s="651" t="s">
        <v>2018</v>
      </c>
      <c r="G243" s="651" t="s">
        <v>2019</v>
      </c>
      <c r="H243" s="651" t="s">
        <v>79</v>
      </c>
      <c r="I243" s="651">
        <v>15</v>
      </c>
      <c r="J243" s="651">
        <v>15</v>
      </c>
      <c r="K243" s="651"/>
      <c r="L243" s="36"/>
    </row>
    <row r="244" spans="1:12" x14ac:dyDescent="0.25">
      <c r="A244" s="685">
        <v>228</v>
      </c>
      <c r="B244" s="651" t="s">
        <v>2020</v>
      </c>
      <c r="C244" s="651" t="s">
        <v>381</v>
      </c>
      <c r="D244" s="651">
        <v>1280</v>
      </c>
      <c r="E244" s="651" t="s">
        <v>2017</v>
      </c>
      <c r="F244" s="651" t="s">
        <v>2018</v>
      </c>
      <c r="G244" s="651" t="s">
        <v>2021</v>
      </c>
      <c r="H244" s="651" t="s">
        <v>79</v>
      </c>
      <c r="I244" s="651">
        <v>15</v>
      </c>
      <c r="J244" s="651">
        <v>15</v>
      </c>
      <c r="K244" s="651"/>
      <c r="L244" s="36"/>
    </row>
    <row r="245" spans="1:12" x14ac:dyDescent="0.25">
      <c r="A245" s="687">
        <v>229</v>
      </c>
      <c r="B245" s="687" t="s">
        <v>2022</v>
      </c>
      <c r="C245" s="687" t="s">
        <v>1123</v>
      </c>
      <c r="D245" s="687">
        <v>1285</v>
      </c>
      <c r="E245" s="687" t="s">
        <v>2017</v>
      </c>
      <c r="F245" s="687" t="s">
        <v>2018</v>
      </c>
      <c r="G245" s="687" t="s">
        <v>2023</v>
      </c>
      <c r="H245" s="687" t="s">
        <v>79</v>
      </c>
      <c r="I245" s="687">
        <v>15</v>
      </c>
      <c r="J245" s="687">
        <v>15</v>
      </c>
      <c r="K245" s="687"/>
      <c r="L245" s="36"/>
    </row>
    <row r="246" spans="1:12" x14ac:dyDescent="0.25">
      <c r="A246" s="687">
        <v>230</v>
      </c>
      <c r="B246" s="687" t="s">
        <v>2024</v>
      </c>
      <c r="C246" s="687" t="s">
        <v>707</v>
      </c>
      <c r="D246" s="687">
        <v>1277</v>
      </c>
      <c r="E246" s="687" t="s">
        <v>2017</v>
      </c>
      <c r="F246" s="687" t="s">
        <v>2018</v>
      </c>
      <c r="G246" s="687" t="s">
        <v>2025</v>
      </c>
      <c r="H246" s="687" t="s">
        <v>79</v>
      </c>
      <c r="I246" s="687">
        <v>15</v>
      </c>
      <c r="J246" s="687">
        <v>15</v>
      </c>
      <c r="K246" s="687"/>
      <c r="L246" s="36"/>
    </row>
    <row r="247" spans="1:12" x14ac:dyDescent="0.25">
      <c r="A247" s="687">
        <v>231</v>
      </c>
      <c r="B247" s="687" t="s">
        <v>2026</v>
      </c>
      <c r="C247" s="687" t="s">
        <v>1854</v>
      </c>
      <c r="D247" s="687">
        <v>1276</v>
      </c>
      <c r="E247" s="687" t="s">
        <v>2017</v>
      </c>
      <c r="F247" s="687" t="s">
        <v>2018</v>
      </c>
      <c r="G247" s="687" t="s">
        <v>2027</v>
      </c>
      <c r="H247" s="687" t="s">
        <v>79</v>
      </c>
      <c r="I247" s="687">
        <v>15</v>
      </c>
      <c r="J247" s="687">
        <v>15</v>
      </c>
      <c r="K247" s="687"/>
      <c r="L247" s="36"/>
    </row>
    <row r="248" spans="1:12" x14ac:dyDescent="0.25">
      <c r="A248" s="651">
        <v>232</v>
      </c>
      <c r="B248" s="651" t="s">
        <v>2028</v>
      </c>
      <c r="C248" s="651" t="s">
        <v>1172</v>
      </c>
      <c r="D248" s="651">
        <v>1278</v>
      </c>
      <c r="E248" s="651" t="s">
        <v>2017</v>
      </c>
      <c r="F248" s="651" t="s">
        <v>2018</v>
      </c>
      <c r="G248" s="651" t="s">
        <v>2029</v>
      </c>
      <c r="H248" s="688" t="s">
        <v>79</v>
      </c>
      <c r="I248" s="688">
        <v>15</v>
      </c>
      <c r="J248" s="688">
        <v>15</v>
      </c>
      <c r="K248" s="651"/>
      <c r="L248" s="36"/>
    </row>
    <row r="249" spans="1:12" x14ac:dyDescent="0.25">
      <c r="A249" s="689">
        <v>233</v>
      </c>
      <c r="B249" s="689" t="s">
        <v>2038</v>
      </c>
      <c r="C249" s="689" t="s">
        <v>458</v>
      </c>
      <c r="D249" s="689">
        <v>1279</v>
      </c>
      <c r="E249" s="689" t="s">
        <v>2017</v>
      </c>
      <c r="F249" s="689" t="s">
        <v>2018</v>
      </c>
      <c r="G249" s="689" t="s">
        <v>2039</v>
      </c>
      <c r="H249" s="689" t="s">
        <v>79</v>
      </c>
      <c r="I249" s="689">
        <v>15</v>
      </c>
      <c r="J249" s="689">
        <v>15</v>
      </c>
      <c r="K249" s="689"/>
      <c r="L249" s="36"/>
    </row>
    <row r="250" spans="1:12" x14ac:dyDescent="0.25">
      <c r="A250" s="689">
        <v>234</v>
      </c>
      <c r="B250" s="689" t="s">
        <v>2040</v>
      </c>
      <c r="C250" s="689" t="s">
        <v>458</v>
      </c>
      <c r="D250" s="689">
        <v>1283</v>
      </c>
      <c r="E250" s="689" t="s">
        <v>2017</v>
      </c>
      <c r="F250" s="689" t="s">
        <v>2018</v>
      </c>
      <c r="G250" s="689" t="s">
        <v>2041</v>
      </c>
      <c r="H250" s="689" t="s">
        <v>79</v>
      </c>
      <c r="I250" s="689">
        <v>15</v>
      </c>
      <c r="J250" s="689">
        <v>15</v>
      </c>
      <c r="K250" s="689"/>
      <c r="L250" s="36"/>
    </row>
    <row r="251" spans="1:12" x14ac:dyDescent="0.25">
      <c r="A251" s="689">
        <v>235</v>
      </c>
      <c r="B251" s="689" t="s">
        <v>2042</v>
      </c>
      <c r="C251" s="689" t="s">
        <v>1024</v>
      </c>
      <c r="D251" s="689">
        <v>1284</v>
      </c>
      <c r="E251" s="689" t="s">
        <v>2017</v>
      </c>
      <c r="F251" s="689" t="s">
        <v>2018</v>
      </c>
      <c r="G251" s="689" t="s">
        <v>2043</v>
      </c>
      <c r="H251" s="689" t="s">
        <v>79</v>
      </c>
      <c r="I251" s="689">
        <v>15</v>
      </c>
      <c r="J251" s="689">
        <v>15</v>
      </c>
      <c r="K251" s="689"/>
      <c r="L251" s="36"/>
    </row>
    <row r="252" spans="1:12" x14ac:dyDescent="0.25">
      <c r="A252" s="73">
        <v>236</v>
      </c>
      <c r="B252" s="73" t="s">
        <v>2044</v>
      </c>
      <c r="C252" s="73" t="s">
        <v>381</v>
      </c>
      <c r="D252" s="73">
        <v>1286</v>
      </c>
      <c r="E252" s="73" t="s">
        <v>2045</v>
      </c>
      <c r="F252" s="73" t="s">
        <v>2046</v>
      </c>
      <c r="G252" s="73" t="s">
        <v>2207</v>
      </c>
      <c r="H252" s="849" t="s">
        <v>985</v>
      </c>
      <c r="I252" s="73">
        <v>15</v>
      </c>
      <c r="J252" s="73">
        <v>30</v>
      </c>
      <c r="K252" s="73"/>
      <c r="L252" s="155" t="s">
        <v>1738</v>
      </c>
    </row>
    <row r="253" spans="1:12" x14ac:dyDescent="0.25">
      <c r="A253" s="710">
        <v>237</v>
      </c>
      <c r="B253" s="689" t="s">
        <v>2047</v>
      </c>
      <c r="C253" s="689" t="s">
        <v>381</v>
      </c>
      <c r="D253" s="689">
        <v>1287</v>
      </c>
      <c r="E253" s="689" t="s">
        <v>2045</v>
      </c>
      <c r="F253" s="689" t="s">
        <v>2046</v>
      </c>
      <c r="G253" s="689" t="s">
        <v>2048</v>
      </c>
      <c r="H253" s="710" t="s">
        <v>79</v>
      </c>
      <c r="I253" s="710">
        <v>15</v>
      </c>
      <c r="J253" s="710">
        <v>30</v>
      </c>
      <c r="K253" s="689"/>
      <c r="L253" s="36"/>
    </row>
    <row r="254" spans="1:12" x14ac:dyDescent="0.25">
      <c r="A254" s="710">
        <v>238</v>
      </c>
      <c r="B254" s="689" t="s">
        <v>2049</v>
      </c>
      <c r="C254" s="689" t="s">
        <v>363</v>
      </c>
      <c r="D254" s="689">
        <v>1293</v>
      </c>
      <c r="E254" s="689" t="s">
        <v>1308</v>
      </c>
      <c r="F254" s="689" t="s">
        <v>2050</v>
      </c>
      <c r="G254" s="689" t="s">
        <v>2051</v>
      </c>
      <c r="H254" s="710" t="s">
        <v>79</v>
      </c>
      <c r="I254" s="710">
        <v>15</v>
      </c>
      <c r="J254" s="710">
        <v>30</v>
      </c>
      <c r="K254" s="689"/>
      <c r="L254" s="36"/>
    </row>
    <row r="255" spans="1:12" x14ac:dyDescent="0.25">
      <c r="A255" s="711">
        <v>239</v>
      </c>
      <c r="B255" s="711" t="s">
        <v>2052</v>
      </c>
      <c r="C255" s="711" t="s">
        <v>458</v>
      </c>
      <c r="D255" s="711">
        <v>1291</v>
      </c>
      <c r="E255" s="711" t="s">
        <v>1999</v>
      </c>
      <c r="F255" s="711" t="s">
        <v>2053</v>
      </c>
      <c r="G255" s="711" t="s">
        <v>2054</v>
      </c>
      <c r="H255" s="711" t="s">
        <v>79</v>
      </c>
      <c r="I255" s="711">
        <v>15</v>
      </c>
      <c r="J255" s="711">
        <v>15</v>
      </c>
      <c r="K255" s="711"/>
      <c r="L255" s="36"/>
    </row>
    <row r="256" spans="1:12" x14ac:dyDescent="0.25">
      <c r="A256" s="711">
        <v>240</v>
      </c>
      <c r="B256" s="711" t="s">
        <v>2055</v>
      </c>
      <c r="C256" s="711" t="s">
        <v>458</v>
      </c>
      <c r="D256" s="711">
        <v>1290</v>
      </c>
      <c r="E256" s="711" t="s">
        <v>1999</v>
      </c>
      <c r="F256" s="711" t="s">
        <v>2053</v>
      </c>
      <c r="G256" s="711" t="s">
        <v>2056</v>
      </c>
      <c r="H256" s="712" t="s">
        <v>79</v>
      </c>
      <c r="I256" s="712">
        <v>15</v>
      </c>
      <c r="J256" s="712">
        <v>15</v>
      </c>
      <c r="K256" s="711"/>
      <c r="L256" s="36"/>
    </row>
    <row r="257" spans="1:12" x14ac:dyDescent="0.25">
      <c r="A257" s="711">
        <v>241</v>
      </c>
      <c r="B257" s="711" t="s">
        <v>465</v>
      </c>
      <c r="C257" s="711" t="s">
        <v>458</v>
      </c>
      <c r="D257" s="711">
        <v>1289</v>
      </c>
      <c r="E257" s="711" t="s">
        <v>1999</v>
      </c>
      <c r="F257" s="711" t="s">
        <v>2053</v>
      </c>
      <c r="G257" s="711" t="s">
        <v>2057</v>
      </c>
      <c r="H257" s="713" t="s">
        <v>79</v>
      </c>
      <c r="I257" s="713">
        <v>15</v>
      </c>
      <c r="J257" s="713">
        <v>15</v>
      </c>
      <c r="K257" s="711"/>
      <c r="L257" s="36"/>
    </row>
    <row r="258" spans="1:12" x14ac:dyDescent="0.25">
      <c r="A258" s="711">
        <v>242</v>
      </c>
      <c r="B258" s="711" t="s">
        <v>2058</v>
      </c>
      <c r="C258" s="711" t="s">
        <v>458</v>
      </c>
      <c r="D258" s="711">
        <v>1288</v>
      </c>
      <c r="E258" s="711" t="s">
        <v>1999</v>
      </c>
      <c r="F258" s="711" t="s">
        <v>2053</v>
      </c>
      <c r="G258" s="711" t="s">
        <v>2059</v>
      </c>
      <c r="H258" s="714" t="s">
        <v>79</v>
      </c>
      <c r="I258" s="714">
        <v>15</v>
      </c>
      <c r="J258" s="714">
        <v>15</v>
      </c>
      <c r="K258" s="711"/>
      <c r="L258" s="36"/>
    </row>
    <row r="259" spans="1:12" x14ac:dyDescent="0.25">
      <c r="A259" s="715">
        <v>243</v>
      </c>
      <c r="B259" s="711" t="s">
        <v>2060</v>
      </c>
      <c r="C259" s="711" t="s">
        <v>96</v>
      </c>
      <c r="D259" s="711">
        <v>1292</v>
      </c>
      <c r="E259" s="711" t="s">
        <v>2061</v>
      </c>
      <c r="F259" s="711" t="s">
        <v>2062</v>
      </c>
      <c r="G259" s="711" t="s">
        <v>2063</v>
      </c>
      <c r="H259" s="715" t="s">
        <v>79</v>
      </c>
      <c r="I259" s="715">
        <v>15</v>
      </c>
      <c r="J259" s="715">
        <v>15</v>
      </c>
      <c r="K259" s="711"/>
      <c r="L259" s="36"/>
    </row>
    <row r="260" spans="1:12" x14ac:dyDescent="0.25">
      <c r="A260" s="716">
        <v>244</v>
      </c>
      <c r="B260" s="711" t="s">
        <v>2064</v>
      </c>
      <c r="C260" s="711" t="s">
        <v>1351</v>
      </c>
      <c r="D260" s="711">
        <v>1294</v>
      </c>
      <c r="E260" s="711" t="s">
        <v>2065</v>
      </c>
      <c r="F260" s="711" t="s">
        <v>2066</v>
      </c>
      <c r="G260" s="711" t="s">
        <v>2067</v>
      </c>
      <c r="H260" s="716" t="s">
        <v>79</v>
      </c>
      <c r="I260" s="716">
        <v>15</v>
      </c>
      <c r="J260" s="716">
        <v>15</v>
      </c>
      <c r="K260" s="711"/>
      <c r="L260" s="36"/>
    </row>
    <row r="261" spans="1:12" x14ac:dyDescent="0.25">
      <c r="A261" s="716">
        <v>245</v>
      </c>
      <c r="B261" s="711" t="s">
        <v>2068</v>
      </c>
      <c r="C261" s="711" t="s">
        <v>1541</v>
      </c>
      <c r="D261" s="711">
        <v>1282</v>
      </c>
      <c r="E261" s="711" t="s">
        <v>2017</v>
      </c>
      <c r="F261" s="711" t="s">
        <v>2018</v>
      </c>
      <c r="G261" s="711" t="s">
        <v>2069</v>
      </c>
      <c r="H261" s="716" t="s">
        <v>79</v>
      </c>
      <c r="I261" s="716">
        <v>15</v>
      </c>
      <c r="J261" s="716">
        <v>15</v>
      </c>
      <c r="K261" s="711"/>
      <c r="L261" s="36"/>
    </row>
    <row r="262" spans="1:12" x14ac:dyDescent="0.25">
      <c r="A262" s="716">
        <v>246</v>
      </c>
      <c r="B262" s="711" t="s">
        <v>2074</v>
      </c>
      <c r="C262" s="711" t="s">
        <v>363</v>
      </c>
      <c r="D262" s="711">
        <v>1295</v>
      </c>
      <c r="E262" s="711" t="s">
        <v>2075</v>
      </c>
      <c r="F262" s="711" t="s">
        <v>2076</v>
      </c>
      <c r="G262" s="711" t="s">
        <v>2077</v>
      </c>
      <c r="H262" s="100" t="s">
        <v>985</v>
      </c>
      <c r="I262" s="711">
        <v>15</v>
      </c>
      <c r="J262" s="711">
        <v>30</v>
      </c>
      <c r="K262" s="711"/>
      <c r="L262" s="36"/>
    </row>
    <row r="263" spans="1:12" x14ac:dyDescent="0.25">
      <c r="A263" s="716">
        <v>247</v>
      </c>
      <c r="B263" s="711" t="s">
        <v>2078</v>
      </c>
      <c r="C263" s="711" t="s">
        <v>381</v>
      </c>
      <c r="D263" s="711">
        <v>1296</v>
      </c>
      <c r="E263" s="711" t="s">
        <v>2075</v>
      </c>
      <c r="F263" s="711" t="s">
        <v>2076</v>
      </c>
      <c r="G263" s="711" t="s">
        <v>2079</v>
      </c>
      <c r="H263" s="711" t="s">
        <v>79</v>
      </c>
      <c r="I263" s="711">
        <v>15</v>
      </c>
      <c r="J263" s="711">
        <v>15</v>
      </c>
      <c r="K263" s="711"/>
      <c r="L263" s="36"/>
    </row>
    <row r="264" spans="1:12" x14ac:dyDescent="0.25">
      <c r="A264" s="73">
        <v>248</v>
      </c>
      <c r="B264" s="73" t="s">
        <v>2080</v>
      </c>
      <c r="C264" s="73" t="s">
        <v>381</v>
      </c>
      <c r="D264" s="73">
        <v>1297</v>
      </c>
      <c r="E264" s="73" t="s">
        <v>2075</v>
      </c>
      <c r="F264" s="73" t="s">
        <v>2076</v>
      </c>
      <c r="G264" s="73" t="s">
        <v>2081</v>
      </c>
      <c r="H264" s="73" t="s">
        <v>79</v>
      </c>
      <c r="I264" s="73">
        <v>15</v>
      </c>
      <c r="J264" s="73">
        <v>15</v>
      </c>
      <c r="K264" s="73"/>
      <c r="L264" s="155" t="s">
        <v>1738</v>
      </c>
    </row>
    <row r="265" spans="1:12" x14ac:dyDescent="0.25">
      <c r="A265" s="719">
        <v>249</v>
      </c>
      <c r="B265" s="711" t="s">
        <v>2084</v>
      </c>
      <c r="C265" s="711" t="s">
        <v>2085</v>
      </c>
      <c r="D265" s="711">
        <v>1299</v>
      </c>
      <c r="E265" s="711" t="s">
        <v>2086</v>
      </c>
      <c r="F265" s="711" t="s">
        <v>2087</v>
      </c>
      <c r="G265" s="711" t="s">
        <v>2088</v>
      </c>
      <c r="H265" s="711" t="s">
        <v>79</v>
      </c>
      <c r="I265" s="711">
        <v>15</v>
      </c>
      <c r="J265" s="711">
        <v>15</v>
      </c>
      <c r="K265" s="711"/>
      <c r="L265" s="36"/>
    </row>
    <row r="266" spans="1:12" x14ac:dyDescent="0.25">
      <c r="A266" s="711">
        <v>250</v>
      </c>
      <c r="B266" s="711" t="s">
        <v>2089</v>
      </c>
      <c r="C266" s="711" t="s">
        <v>1536</v>
      </c>
      <c r="D266" s="711">
        <v>1300</v>
      </c>
      <c r="E266" s="711" t="s">
        <v>2086</v>
      </c>
      <c r="F266" s="711" t="s">
        <v>2087</v>
      </c>
      <c r="G266" s="711" t="s">
        <v>2090</v>
      </c>
      <c r="H266" s="711" t="s">
        <v>79</v>
      </c>
      <c r="I266" s="711">
        <v>15</v>
      </c>
      <c r="J266" s="711">
        <v>15</v>
      </c>
      <c r="K266" s="711"/>
      <c r="L266" s="36"/>
    </row>
    <row r="267" spans="1:12" x14ac:dyDescent="0.25">
      <c r="A267" s="722">
        <v>251</v>
      </c>
      <c r="B267" s="711" t="s">
        <v>2093</v>
      </c>
      <c r="C267" s="711" t="s">
        <v>2094</v>
      </c>
      <c r="D267" s="711">
        <v>1302</v>
      </c>
      <c r="E267" s="711" t="s">
        <v>2095</v>
      </c>
      <c r="F267" s="711" t="s">
        <v>2096</v>
      </c>
      <c r="G267" s="711" t="s">
        <v>2097</v>
      </c>
      <c r="H267" s="722" t="s">
        <v>79</v>
      </c>
      <c r="I267" s="722">
        <v>15</v>
      </c>
      <c r="J267" s="722">
        <v>15</v>
      </c>
      <c r="K267" s="711"/>
      <c r="L267" s="36"/>
    </row>
    <row r="268" spans="1:12" x14ac:dyDescent="0.25">
      <c r="A268" s="722">
        <v>252</v>
      </c>
      <c r="B268" s="711" t="s">
        <v>2170</v>
      </c>
      <c r="C268" s="711" t="s">
        <v>2098</v>
      </c>
      <c r="D268" s="711">
        <v>1303</v>
      </c>
      <c r="E268" s="711" t="s">
        <v>2095</v>
      </c>
      <c r="F268" s="711" t="s">
        <v>2096</v>
      </c>
      <c r="G268" s="711" t="s">
        <v>2099</v>
      </c>
      <c r="H268" s="722" t="s">
        <v>79</v>
      </c>
      <c r="I268" s="722">
        <v>15</v>
      </c>
      <c r="J268" s="722">
        <v>15</v>
      </c>
      <c r="K268" s="711"/>
      <c r="L268" s="36"/>
    </row>
    <row r="269" spans="1:12" x14ac:dyDescent="0.25">
      <c r="A269" s="722">
        <v>253</v>
      </c>
      <c r="B269" s="711" t="s">
        <v>2100</v>
      </c>
      <c r="C269" s="711" t="s">
        <v>1209</v>
      </c>
      <c r="D269" s="711">
        <v>1301</v>
      </c>
      <c r="E269" s="711" t="s">
        <v>2095</v>
      </c>
      <c r="F269" s="711" t="s">
        <v>2096</v>
      </c>
      <c r="G269" s="711" t="s">
        <v>2101</v>
      </c>
      <c r="H269" s="722" t="s">
        <v>79</v>
      </c>
      <c r="I269" s="722">
        <v>15</v>
      </c>
      <c r="J269" s="722">
        <v>15</v>
      </c>
      <c r="K269" s="711"/>
      <c r="L269" s="36"/>
    </row>
    <row r="270" spans="1:12" x14ac:dyDescent="0.25">
      <c r="A270" s="723">
        <v>254</v>
      </c>
      <c r="B270" s="723" t="s">
        <v>2113</v>
      </c>
      <c r="C270" s="723" t="s">
        <v>165</v>
      </c>
      <c r="D270" s="723">
        <v>1309</v>
      </c>
      <c r="E270" s="723" t="s">
        <v>2114</v>
      </c>
      <c r="F270" s="723" t="s">
        <v>2115</v>
      </c>
      <c r="G270" s="723" t="s">
        <v>2116</v>
      </c>
      <c r="H270" s="723" t="s">
        <v>79</v>
      </c>
      <c r="I270" s="723">
        <v>15</v>
      </c>
      <c r="J270" s="723">
        <v>15</v>
      </c>
      <c r="K270" s="723"/>
      <c r="L270" s="36"/>
    </row>
    <row r="271" spans="1:12" x14ac:dyDescent="0.25">
      <c r="A271" s="723">
        <v>255</v>
      </c>
      <c r="B271" s="723" t="s">
        <v>2117</v>
      </c>
      <c r="C271" s="723" t="s">
        <v>1368</v>
      </c>
      <c r="D271" s="723">
        <v>1305</v>
      </c>
      <c r="E271" s="723" t="s">
        <v>2114</v>
      </c>
      <c r="F271" s="724" t="s">
        <v>2115</v>
      </c>
      <c r="G271" s="723" t="s">
        <v>2118</v>
      </c>
      <c r="H271" s="724" t="s">
        <v>79</v>
      </c>
      <c r="I271" s="724">
        <v>15</v>
      </c>
      <c r="J271" s="724">
        <v>15</v>
      </c>
      <c r="K271" s="723"/>
      <c r="L271" s="36"/>
    </row>
    <row r="272" spans="1:12" x14ac:dyDescent="0.25">
      <c r="A272" s="723">
        <v>256</v>
      </c>
      <c r="B272" s="723" t="s">
        <v>2119</v>
      </c>
      <c r="C272" s="723" t="s">
        <v>2120</v>
      </c>
      <c r="D272" s="723">
        <v>1306</v>
      </c>
      <c r="E272" s="725" t="s">
        <v>2114</v>
      </c>
      <c r="F272" s="725" t="s">
        <v>2115</v>
      </c>
      <c r="G272" s="723" t="s">
        <v>2121</v>
      </c>
      <c r="H272" s="724" t="s">
        <v>79</v>
      </c>
      <c r="I272" s="724">
        <v>15</v>
      </c>
      <c r="J272" s="724">
        <v>15</v>
      </c>
      <c r="K272" s="723"/>
      <c r="L272" s="36"/>
    </row>
    <row r="273" spans="1:12" x14ac:dyDescent="0.25">
      <c r="A273" s="723">
        <v>257</v>
      </c>
      <c r="B273" s="723" t="s">
        <v>2122</v>
      </c>
      <c r="C273" s="723" t="s">
        <v>125</v>
      </c>
      <c r="D273" s="723">
        <v>1308</v>
      </c>
      <c r="E273" s="726" t="s">
        <v>2114</v>
      </c>
      <c r="F273" s="726" t="s">
        <v>2115</v>
      </c>
      <c r="G273" s="723" t="s">
        <v>2123</v>
      </c>
      <c r="H273" s="726" t="s">
        <v>79</v>
      </c>
      <c r="I273" s="726">
        <v>15</v>
      </c>
      <c r="J273" s="726">
        <v>15</v>
      </c>
      <c r="K273" s="723"/>
      <c r="L273" s="36"/>
    </row>
    <row r="274" spans="1:12" x14ac:dyDescent="0.25">
      <c r="A274" s="723">
        <v>258</v>
      </c>
      <c r="B274" s="723" t="s">
        <v>2124</v>
      </c>
      <c r="C274" s="723" t="s">
        <v>2125</v>
      </c>
      <c r="D274" s="723">
        <v>1307</v>
      </c>
      <c r="E274" s="726" t="s">
        <v>2114</v>
      </c>
      <c r="F274" s="726" t="s">
        <v>2115</v>
      </c>
      <c r="G274" s="723" t="s">
        <v>2126</v>
      </c>
      <c r="H274" s="726" t="s">
        <v>79</v>
      </c>
      <c r="I274" s="726">
        <v>15</v>
      </c>
      <c r="J274" s="726">
        <v>15</v>
      </c>
      <c r="K274" s="723"/>
      <c r="L274" s="36"/>
    </row>
    <row r="275" spans="1:12" x14ac:dyDescent="0.25">
      <c r="A275" s="723">
        <v>259</v>
      </c>
      <c r="B275" s="723" t="s">
        <v>2127</v>
      </c>
      <c r="C275" s="723" t="s">
        <v>2128</v>
      </c>
      <c r="D275" s="723">
        <v>1310</v>
      </c>
      <c r="E275" s="727" t="s">
        <v>2114</v>
      </c>
      <c r="F275" s="727" t="s">
        <v>2115</v>
      </c>
      <c r="G275" s="723" t="s">
        <v>2129</v>
      </c>
      <c r="H275" s="727" t="s">
        <v>79</v>
      </c>
      <c r="I275" s="727">
        <v>15</v>
      </c>
      <c r="J275" s="727">
        <v>15</v>
      </c>
      <c r="K275" s="723"/>
      <c r="L275" s="36"/>
    </row>
    <row r="276" spans="1:12" x14ac:dyDescent="0.25">
      <c r="A276" s="723">
        <v>260</v>
      </c>
      <c r="B276" s="723" t="s">
        <v>2130</v>
      </c>
      <c r="C276" s="723" t="s">
        <v>2131</v>
      </c>
      <c r="D276" s="723">
        <v>1313</v>
      </c>
      <c r="E276" s="723" t="s">
        <v>2114</v>
      </c>
      <c r="F276" s="723" t="s">
        <v>2115</v>
      </c>
      <c r="G276" s="723" t="s">
        <v>2132</v>
      </c>
      <c r="H276" s="728" t="s">
        <v>79</v>
      </c>
      <c r="I276" s="728">
        <v>15</v>
      </c>
      <c r="J276" s="728">
        <v>15</v>
      </c>
      <c r="K276" s="723"/>
      <c r="L276" s="36"/>
    </row>
    <row r="277" spans="1:12" x14ac:dyDescent="0.25">
      <c r="A277" s="723">
        <v>261</v>
      </c>
      <c r="B277" s="723" t="s">
        <v>2133</v>
      </c>
      <c r="C277" s="723" t="s">
        <v>2131</v>
      </c>
      <c r="D277" s="723">
        <v>1312</v>
      </c>
      <c r="E277" s="729" t="s">
        <v>2114</v>
      </c>
      <c r="F277" s="729" t="s">
        <v>2115</v>
      </c>
      <c r="G277" s="729" t="s">
        <v>2134</v>
      </c>
      <c r="H277" s="729" t="s">
        <v>79</v>
      </c>
      <c r="I277" s="729">
        <v>15</v>
      </c>
      <c r="J277" s="729">
        <v>15</v>
      </c>
      <c r="K277" s="723"/>
      <c r="L277" s="36"/>
    </row>
    <row r="278" spans="1:12" x14ac:dyDescent="0.25">
      <c r="A278" s="723">
        <v>262</v>
      </c>
      <c r="B278" s="723" t="s">
        <v>1499</v>
      </c>
      <c r="C278" s="723" t="s">
        <v>2131</v>
      </c>
      <c r="D278" s="723">
        <v>1311</v>
      </c>
      <c r="E278" s="723" t="s">
        <v>2114</v>
      </c>
      <c r="F278" s="723" t="s">
        <v>2115</v>
      </c>
      <c r="G278" s="723" t="s">
        <v>2135</v>
      </c>
      <c r="H278" s="730" t="s">
        <v>79</v>
      </c>
      <c r="I278" s="730">
        <v>15</v>
      </c>
      <c r="J278" s="730">
        <v>15</v>
      </c>
      <c r="K278" s="723"/>
      <c r="L278" s="36"/>
    </row>
    <row r="279" spans="1:12" x14ac:dyDescent="0.25">
      <c r="A279" s="723">
        <v>263</v>
      </c>
      <c r="B279" s="723" t="s">
        <v>2136</v>
      </c>
      <c r="C279" s="723" t="s">
        <v>2137</v>
      </c>
      <c r="D279" s="723">
        <v>1314</v>
      </c>
      <c r="E279" s="723" t="s">
        <v>2139</v>
      </c>
      <c r="F279" s="723" t="s">
        <v>2138</v>
      </c>
      <c r="G279" s="723" t="s">
        <v>2140</v>
      </c>
      <c r="H279" s="731" t="s">
        <v>79</v>
      </c>
      <c r="I279" s="731">
        <v>15</v>
      </c>
      <c r="J279" s="731">
        <v>15</v>
      </c>
      <c r="K279" s="723"/>
      <c r="L279" s="36"/>
    </row>
    <row r="280" spans="1:12" x14ac:dyDescent="0.25">
      <c r="A280" s="723">
        <v>264</v>
      </c>
      <c r="B280" s="723" t="s">
        <v>2152</v>
      </c>
      <c r="C280" s="723" t="s">
        <v>381</v>
      </c>
      <c r="D280" s="723">
        <v>1316</v>
      </c>
      <c r="E280" s="723" t="s">
        <v>2153</v>
      </c>
      <c r="F280" s="723" t="s">
        <v>2154</v>
      </c>
      <c r="G280" s="723" t="s">
        <v>2155</v>
      </c>
      <c r="H280" s="100" t="s">
        <v>985</v>
      </c>
      <c r="I280" s="723">
        <v>15</v>
      </c>
      <c r="J280" s="723">
        <v>60</v>
      </c>
      <c r="K280" s="723"/>
      <c r="L280" s="36"/>
    </row>
    <row r="281" spans="1:12" x14ac:dyDescent="0.25">
      <c r="A281" s="723">
        <v>265</v>
      </c>
      <c r="B281" s="723" t="s">
        <v>2156</v>
      </c>
      <c r="C281" s="723" t="s">
        <v>458</v>
      </c>
      <c r="D281" s="723">
        <v>1315</v>
      </c>
      <c r="E281" s="723" t="s">
        <v>2153</v>
      </c>
      <c r="F281" s="723" t="s">
        <v>2154</v>
      </c>
      <c r="G281" s="723" t="s">
        <v>2157</v>
      </c>
      <c r="H281" s="723" t="s">
        <v>79</v>
      </c>
      <c r="I281" s="723">
        <v>15</v>
      </c>
      <c r="J281" s="723">
        <v>15</v>
      </c>
      <c r="K281" s="723"/>
      <c r="L281" s="36"/>
    </row>
    <row r="282" spans="1:12" x14ac:dyDescent="0.25">
      <c r="A282" s="723">
        <v>266</v>
      </c>
      <c r="B282" s="723" t="s">
        <v>2158</v>
      </c>
      <c r="C282" s="723" t="s">
        <v>381</v>
      </c>
      <c r="D282" s="723">
        <v>1317</v>
      </c>
      <c r="E282" s="723" t="s">
        <v>2159</v>
      </c>
      <c r="F282" s="723" t="s">
        <v>2160</v>
      </c>
      <c r="G282" s="723" t="s">
        <v>2161</v>
      </c>
      <c r="H282" s="723" t="s">
        <v>79</v>
      </c>
      <c r="I282" s="723">
        <v>15</v>
      </c>
      <c r="J282" s="723">
        <v>15</v>
      </c>
      <c r="K282" s="723"/>
      <c r="L282" s="36"/>
    </row>
    <row r="283" spans="1:12" x14ac:dyDescent="0.25">
      <c r="A283" s="743">
        <v>267</v>
      </c>
      <c r="B283" s="743" t="s">
        <v>2166</v>
      </c>
      <c r="C283" s="743" t="s">
        <v>1541</v>
      </c>
      <c r="D283" s="743">
        <v>1318</v>
      </c>
      <c r="E283" s="743" t="s">
        <v>2153</v>
      </c>
      <c r="F283" s="743" t="s">
        <v>2154</v>
      </c>
      <c r="G283" s="743" t="s">
        <v>2167</v>
      </c>
      <c r="H283" s="743" t="s">
        <v>79</v>
      </c>
      <c r="I283" s="743">
        <v>15</v>
      </c>
      <c r="J283" s="743">
        <v>15</v>
      </c>
      <c r="K283" s="743"/>
      <c r="L283" s="36"/>
    </row>
    <row r="284" spans="1:12" x14ac:dyDescent="0.25">
      <c r="A284" s="744">
        <v>268</v>
      </c>
      <c r="B284" s="743" t="s">
        <v>2168</v>
      </c>
      <c r="C284" s="743" t="s">
        <v>90</v>
      </c>
      <c r="D284" s="743">
        <v>1319</v>
      </c>
      <c r="E284" s="743" t="s">
        <v>2153</v>
      </c>
      <c r="F284" s="743" t="s">
        <v>2154</v>
      </c>
      <c r="G284" s="743" t="s">
        <v>2169</v>
      </c>
      <c r="H284" s="744" t="s">
        <v>79</v>
      </c>
      <c r="I284" s="744">
        <v>15</v>
      </c>
      <c r="J284" s="744">
        <v>15</v>
      </c>
      <c r="K284" s="743"/>
      <c r="L284" s="36"/>
    </row>
    <row r="285" spans="1:12" x14ac:dyDescent="0.25">
      <c r="A285" s="745">
        <v>269</v>
      </c>
      <c r="B285" s="743" t="s">
        <v>2171</v>
      </c>
      <c r="C285" s="743" t="s">
        <v>1911</v>
      </c>
      <c r="D285" s="743">
        <v>1320</v>
      </c>
      <c r="E285" s="743" t="s">
        <v>2172</v>
      </c>
      <c r="F285" s="743" t="s">
        <v>2173</v>
      </c>
      <c r="G285" s="743" t="s">
        <v>2174</v>
      </c>
      <c r="H285" s="745" t="s">
        <v>79</v>
      </c>
      <c r="I285" s="745">
        <v>15</v>
      </c>
      <c r="J285" s="745">
        <v>15</v>
      </c>
      <c r="K285" s="743"/>
      <c r="L285" s="36"/>
    </row>
    <row r="286" spans="1:12" x14ac:dyDescent="0.25">
      <c r="A286" s="746">
        <v>270</v>
      </c>
      <c r="B286" s="743" t="s">
        <v>2175</v>
      </c>
      <c r="C286" s="743" t="s">
        <v>2176</v>
      </c>
      <c r="D286" s="743">
        <v>1304</v>
      </c>
      <c r="E286" s="743" t="s">
        <v>1509</v>
      </c>
      <c r="F286" s="743" t="s">
        <v>2177</v>
      </c>
      <c r="G286" s="743" t="s">
        <v>2178</v>
      </c>
      <c r="H286" s="743" t="s">
        <v>79</v>
      </c>
      <c r="I286" s="743">
        <v>20</v>
      </c>
      <c r="J286" s="743">
        <v>30</v>
      </c>
      <c r="K286" s="743"/>
      <c r="L286" s="36"/>
    </row>
    <row r="287" spans="1:12" x14ac:dyDescent="0.25">
      <c r="A287" s="757">
        <v>271</v>
      </c>
      <c r="B287" s="743" t="s">
        <v>2184</v>
      </c>
      <c r="C287" s="743" t="s">
        <v>458</v>
      </c>
      <c r="D287" s="743">
        <v>1321</v>
      </c>
      <c r="E287" s="743" t="s">
        <v>2153</v>
      </c>
      <c r="F287" s="743" t="s">
        <v>2154</v>
      </c>
      <c r="G287" s="743" t="s">
        <v>2185</v>
      </c>
      <c r="H287" s="100" t="s">
        <v>985</v>
      </c>
      <c r="I287" s="743">
        <v>15</v>
      </c>
      <c r="J287" s="743">
        <v>15</v>
      </c>
      <c r="K287" s="743"/>
      <c r="L287" s="36"/>
    </row>
    <row r="288" spans="1:12" x14ac:dyDescent="0.25">
      <c r="A288" s="757">
        <v>272</v>
      </c>
      <c r="B288" s="757" t="s">
        <v>2186</v>
      </c>
      <c r="C288" s="757" t="s">
        <v>458</v>
      </c>
      <c r="D288" s="757">
        <v>1322</v>
      </c>
      <c r="E288" s="757" t="s">
        <v>2153</v>
      </c>
      <c r="F288" s="757" t="s">
        <v>2154</v>
      </c>
      <c r="G288" s="757" t="s">
        <v>2187</v>
      </c>
      <c r="H288" s="100" t="s">
        <v>985</v>
      </c>
      <c r="I288" s="780">
        <v>15</v>
      </c>
      <c r="J288" s="780">
        <v>15</v>
      </c>
      <c r="K288" s="757"/>
      <c r="L288" s="36"/>
    </row>
    <row r="289" spans="1:12" x14ac:dyDescent="0.25">
      <c r="A289" s="757">
        <v>273</v>
      </c>
      <c r="B289" s="757" t="s">
        <v>2188</v>
      </c>
      <c r="C289" s="757" t="s">
        <v>1328</v>
      </c>
      <c r="D289" s="757">
        <v>1323</v>
      </c>
      <c r="E289" s="757" t="s">
        <v>2153</v>
      </c>
      <c r="F289" s="757" t="s">
        <v>2154</v>
      </c>
      <c r="G289" s="757" t="s">
        <v>2393</v>
      </c>
      <c r="H289" s="757" t="s">
        <v>79</v>
      </c>
      <c r="I289" s="781">
        <v>15</v>
      </c>
      <c r="J289" s="781">
        <v>15</v>
      </c>
      <c r="K289" s="757"/>
      <c r="L289" s="36"/>
    </row>
    <row r="290" spans="1:12" x14ac:dyDescent="0.25">
      <c r="A290" s="782">
        <v>274</v>
      </c>
      <c r="B290" s="757" t="s">
        <v>2189</v>
      </c>
      <c r="C290" s="757" t="s">
        <v>959</v>
      </c>
      <c r="D290" s="757">
        <v>1328</v>
      </c>
      <c r="E290" s="757" t="s">
        <v>2153</v>
      </c>
      <c r="F290" s="757" t="s">
        <v>2154</v>
      </c>
      <c r="G290" s="757" t="s">
        <v>2190</v>
      </c>
      <c r="H290" s="782" t="s">
        <v>79</v>
      </c>
      <c r="I290" s="782">
        <v>15</v>
      </c>
      <c r="J290" s="782">
        <v>15</v>
      </c>
      <c r="K290" s="757"/>
      <c r="L290" s="36"/>
    </row>
    <row r="291" spans="1:12" x14ac:dyDescent="0.25">
      <c r="A291" s="783">
        <v>275</v>
      </c>
      <c r="B291" s="757" t="s">
        <v>2191</v>
      </c>
      <c r="C291" s="757" t="s">
        <v>1328</v>
      </c>
      <c r="D291" s="757">
        <v>1326</v>
      </c>
      <c r="E291" s="783" t="s">
        <v>2153</v>
      </c>
      <c r="F291" s="783" t="s">
        <v>2154</v>
      </c>
      <c r="G291" s="757" t="s">
        <v>2192</v>
      </c>
      <c r="H291" s="783" t="s">
        <v>79</v>
      </c>
      <c r="I291" s="783">
        <v>15</v>
      </c>
      <c r="J291" s="783">
        <v>15</v>
      </c>
      <c r="K291" s="757"/>
      <c r="L291" s="36"/>
    </row>
    <row r="292" spans="1:12" x14ac:dyDescent="0.25">
      <c r="A292" s="783">
        <v>276</v>
      </c>
      <c r="B292" s="783" t="s">
        <v>2193</v>
      </c>
      <c r="C292" s="783" t="s">
        <v>1328</v>
      </c>
      <c r="D292" s="783">
        <v>1327</v>
      </c>
      <c r="E292" s="785" t="s">
        <v>2153</v>
      </c>
      <c r="F292" s="785" t="s">
        <v>2154</v>
      </c>
      <c r="G292" s="783" t="s">
        <v>2194</v>
      </c>
      <c r="H292" s="784" t="s">
        <v>79</v>
      </c>
      <c r="I292" s="784">
        <v>15</v>
      </c>
      <c r="J292" s="784">
        <v>15</v>
      </c>
      <c r="K292" s="783"/>
      <c r="L292" s="36"/>
    </row>
    <row r="293" spans="1:12" x14ac:dyDescent="0.25">
      <c r="A293" s="73">
        <v>277</v>
      </c>
      <c r="B293" s="73" t="s">
        <v>2195</v>
      </c>
      <c r="C293" s="73" t="s">
        <v>1720</v>
      </c>
      <c r="D293" s="73">
        <v>1324</v>
      </c>
      <c r="E293" s="73" t="s">
        <v>2153</v>
      </c>
      <c r="F293" s="73" t="s">
        <v>2154</v>
      </c>
      <c r="G293" s="73" t="s">
        <v>2196</v>
      </c>
      <c r="H293" s="73" t="s">
        <v>79</v>
      </c>
      <c r="I293" s="73">
        <v>15</v>
      </c>
      <c r="J293" s="73">
        <v>15</v>
      </c>
      <c r="K293" s="73"/>
      <c r="L293" s="155" t="s">
        <v>1738</v>
      </c>
    </row>
    <row r="294" spans="1:12" x14ac:dyDescent="0.25">
      <c r="A294" s="73">
        <v>278</v>
      </c>
      <c r="B294" s="73" t="s">
        <v>2197</v>
      </c>
      <c r="C294" s="73" t="s">
        <v>1720</v>
      </c>
      <c r="D294" s="73">
        <v>1325</v>
      </c>
      <c r="E294" s="73" t="s">
        <v>2153</v>
      </c>
      <c r="F294" s="73" t="s">
        <v>2154</v>
      </c>
      <c r="G294" s="73" t="s">
        <v>2198</v>
      </c>
      <c r="H294" s="73" t="s">
        <v>79</v>
      </c>
      <c r="I294" s="73">
        <v>15</v>
      </c>
      <c r="J294" s="73">
        <v>15</v>
      </c>
      <c r="K294" s="73"/>
      <c r="L294" s="155" t="s">
        <v>1738</v>
      </c>
    </row>
    <row r="295" spans="1:12" x14ac:dyDescent="0.25">
      <c r="A295" s="783">
        <v>279</v>
      </c>
      <c r="B295" s="783" t="s">
        <v>2200</v>
      </c>
      <c r="C295" s="783" t="s">
        <v>1328</v>
      </c>
      <c r="D295" s="783">
        <v>1329</v>
      </c>
      <c r="E295" s="783" t="s">
        <v>2153</v>
      </c>
      <c r="F295" s="783" t="s">
        <v>2154</v>
      </c>
      <c r="G295" s="783" t="s">
        <v>2201</v>
      </c>
      <c r="H295" s="783" t="s">
        <v>79</v>
      </c>
      <c r="I295" s="783">
        <v>15</v>
      </c>
      <c r="J295" s="783">
        <v>15</v>
      </c>
      <c r="K295" s="783"/>
      <c r="L295" s="36"/>
    </row>
    <row r="296" spans="1:12" x14ac:dyDescent="0.25">
      <c r="A296" s="783">
        <v>280</v>
      </c>
      <c r="B296" s="783" t="s">
        <v>2204</v>
      </c>
      <c r="C296" s="783" t="s">
        <v>1402</v>
      </c>
      <c r="D296" s="783">
        <v>1330</v>
      </c>
      <c r="E296" s="783" t="s">
        <v>2205</v>
      </c>
      <c r="F296" s="783" t="s">
        <v>2214</v>
      </c>
      <c r="G296" s="783" t="s">
        <v>2206</v>
      </c>
      <c r="H296" s="847" t="s">
        <v>79</v>
      </c>
      <c r="I296" s="847">
        <v>15</v>
      </c>
      <c r="J296" s="847">
        <v>15</v>
      </c>
      <c r="K296" s="783"/>
      <c r="L296" s="36"/>
    </row>
    <row r="297" spans="1:12" x14ac:dyDescent="0.25">
      <c r="A297" s="783">
        <v>281</v>
      </c>
      <c r="B297" s="783" t="s">
        <v>2211</v>
      </c>
      <c r="C297" s="783" t="s">
        <v>1203</v>
      </c>
      <c r="D297" s="783">
        <v>1343</v>
      </c>
      <c r="E297" s="783" t="s">
        <v>2212</v>
      </c>
      <c r="F297" s="783" t="s">
        <v>2213</v>
      </c>
      <c r="G297" s="783" t="s">
        <v>2215</v>
      </c>
      <c r="H297" s="850" t="s">
        <v>79</v>
      </c>
      <c r="I297" s="850">
        <v>15</v>
      </c>
      <c r="J297" s="850">
        <v>15</v>
      </c>
      <c r="K297" s="783"/>
      <c r="L297" s="36"/>
    </row>
    <row r="298" spans="1:12" x14ac:dyDescent="0.25">
      <c r="A298" s="783">
        <v>282</v>
      </c>
      <c r="B298" s="783" t="s">
        <v>2216</v>
      </c>
      <c r="C298" s="783" t="s">
        <v>1203</v>
      </c>
      <c r="D298" s="783">
        <v>1340</v>
      </c>
      <c r="E298" s="783" t="s">
        <v>2212</v>
      </c>
      <c r="F298" s="783" t="s">
        <v>2213</v>
      </c>
      <c r="G298" s="783" t="s">
        <v>2217</v>
      </c>
      <c r="H298" s="851" t="s">
        <v>79</v>
      </c>
      <c r="I298" s="851">
        <v>15</v>
      </c>
      <c r="J298" s="851">
        <v>15</v>
      </c>
      <c r="K298" s="783"/>
      <c r="L298" s="36"/>
    </row>
    <row r="299" spans="1:12" x14ac:dyDescent="0.25">
      <c r="A299" s="852">
        <v>283</v>
      </c>
      <c r="B299" s="783" t="s">
        <v>2218</v>
      </c>
      <c r="C299" s="783" t="s">
        <v>1203</v>
      </c>
      <c r="D299" s="783">
        <v>1338</v>
      </c>
      <c r="E299" s="852" t="s">
        <v>2212</v>
      </c>
      <c r="F299" s="852" t="s">
        <v>2213</v>
      </c>
      <c r="G299" s="783" t="s">
        <v>2219</v>
      </c>
      <c r="H299" s="852" t="s">
        <v>79</v>
      </c>
      <c r="I299" s="852">
        <v>15</v>
      </c>
      <c r="J299" s="852">
        <v>15</v>
      </c>
      <c r="K299" s="783"/>
      <c r="L299" s="36"/>
    </row>
    <row r="300" spans="1:12" x14ac:dyDescent="0.25">
      <c r="A300" s="852">
        <v>284</v>
      </c>
      <c r="B300" s="852" t="s">
        <v>2220</v>
      </c>
      <c r="C300" s="852" t="s">
        <v>1561</v>
      </c>
      <c r="D300" s="852">
        <v>1332</v>
      </c>
      <c r="E300" s="852" t="s">
        <v>2221</v>
      </c>
      <c r="F300" s="852" t="s">
        <v>2222</v>
      </c>
      <c r="G300" s="852" t="s">
        <v>2347</v>
      </c>
      <c r="H300" s="100" t="s">
        <v>985</v>
      </c>
      <c r="I300" s="853">
        <v>15</v>
      </c>
      <c r="J300" s="853">
        <v>15</v>
      </c>
      <c r="K300" s="852"/>
      <c r="L300" s="36"/>
    </row>
    <row r="301" spans="1:12" x14ac:dyDescent="0.25">
      <c r="A301" s="852">
        <v>285</v>
      </c>
      <c r="B301" s="852" t="s">
        <v>2223</v>
      </c>
      <c r="C301" s="852" t="s">
        <v>2137</v>
      </c>
      <c r="D301" s="852">
        <v>1331</v>
      </c>
      <c r="E301" s="852" t="s">
        <v>2221</v>
      </c>
      <c r="F301" s="852" t="s">
        <v>2222</v>
      </c>
      <c r="G301" s="852" t="s">
        <v>2378</v>
      </c>
      <c r="H301" s="100" t="s">
        <v>985</v>
      </c>
      <c r="I301" s="854">
        <v>15</v>
      </c>
      <c r="J301" s="854">
        <v>15</v>
      </c>
      <c r="K301" s="852"/>
      <c r="L301" s="36"/>
    </row>
    <row r="302" spans="1:12" x14ac:dyDescent="0.25">
      <c r="A302" s="852">
        <v>286</v>
      </c>
      <c r="B302" s="852" t="s">
        <v>2224</v>
      </c>
      <c r="C302" s="852" t="s">
        <v>1561</v>
      </c>
      <c r="D302" s="852">
        <v>1333</v>
      </c>
      <c r="E302" s="855" t="s">
        <v>2221</v>
      </c>
      <c r="F302" s="855" t="s">
        <v>2222</v>
      </c>
      <c r="G302" s="852" t="s">
        <v>2250</v>
      </c>
      <c r="H302" s="100" t="s">
        <v>985</v>
      </c>
      <c r="I302" s="855">
        <v>15</v>
      </c>
      <c r="J302" s="855">
        <v>15</v>
      </c>
      <c r="K302" s="852"/>
      <c r="L302" s="36"/>
    </row>
    <row r="303" spans="1:12" x14ac:dyDescent="0.25">
      <c r="A303" s="852">
        <v>287</v>
      </c>
      <c r="B303" s="852" t="s">
        <v>2225</v>
      </c>
      <c r="C303" s="852" t="s">
        <v>1561</v>
      </c>
      <c r="D303" s="852">
        <v>1336</v>
      </c>
      <c r="E303" s="852" t="s">
        <v>2212</v>
      </c>
      <c r="F303" s="852" t="s">
        <v>2213</v>
      </c>
      <c r="G303" s="852" t="s">
        <v>2226</v>
      </c>
      <c r="H303" s="856" t="s">
        <v>79</v>
      </c>
      <c r="I303" s="856">
        <v>15</v>
      </c>
      <c r="J303" s="856">
        <v>15</v>
      </c>
      <c r="K303" s="852"/>
      <c r="L303" s="36"/>
    </row>
    <row r="304" spans="1:12" x14ac:dyDescent="0.25">
      <c r="A304" s="857">
        <v>288</v>
      </c>
      <c r="B304" s="852" t="s">
        <v>2227</v>
      </c>
      <c r="C304" s="852" t="s">
        <v>1203</v>
      </c>
      <c r="D304" s="852">
        <v>1341</v>
      </c>
      <c r="E304" s="852" t="s">
        <v>2212</v>
      </c>
      <c r="F304" s="852" t="s">
        <v>2213</v>
      </c>
      <c r="G304" s="852" t="s">
        <v>2228</v>
      </c>
      <c r="H304" s="857" t="s">
        <v>79</v>
      </c>
      <c r="I304" s="857">
        <v>15</v>
      </c>
      <c r="J304" s="857">
        <v>15</v>
      </c>
      <c r="K304" s="852"/>
      <c r="L304" s="36"/>
    </row>
    <row r="305" spans="1:12" x14ac:dyDescent="0.25">
      <c r="A305" s="857">
        <v>289</v>
      </c>
      <c r="B305" s="852" t="s">
        <v>2229</v>
      </c>
      <c r="C305" s="852" t="s">
        <v>1203</v>
      </c>
      <c r="D305" s="852">
        <v>1339</v>
      </c>
      <c r="E305" s="858" t="s">
        <v>2212</v>
      </c>
      <c r="F305" s="858" t="s">
        <v>2213</v>
      </c>
      <c r="G305" s="852" t="s">
        <v>2230</v>
      </c>
      <c r="H305" s="858" t="s">
        <v>79</v>
      </c>
      <c r="I305" s="858">
        <v>15</v>
      </c>
      <c r="J305" s="858">
        <v>15</v>
      </c>
      <c r="K305" s="852"/>
      <c r="L305" s="36"/>
    </row>
    <row r="306" spans="1:12" x14ac:dyDescent="0.25">
      <c r="A306" s="857">
        <v>290</v>
      </c>
      <c r="B306" s="852" t="s">
        <v>2231</v>
      </c>
      <c r="C306" s="852" t="s">
        <v>96</v>
      </c>
      <c r="D306" s="852">
        <v>1335</v>
      </c>
      <c r="E306" s="859" t="s">
        <v>2212</v>
      </c>
      <c r="F306" s="859" t="s">
        <v>2213</v>
      </c>
      <c r="G306" s="852" t="s">
        <v>2232</v>
      </c>
      <c r="H306" s="859" t="s">
        <v>79</v>
      </c>
      <c r="I306" s="859">
        <v>15</v>
      </c>
      <c r="J306" s="859">
        <v>15</v>
      </c>
      <c r="K306" s="852"/>
      <c r="L306" s="36"/>
    </row>
    <row r="307" spans="1:12" x14ac:dyDescent="0.25">
      <c r="A307" s="860">
        <v>291</v>
      </c>
      <c r="B307" s="852" t="s">
        <v>2233</v>
      </c>
      <c r="C307" s="852" t="s">
        <v>1771</v>
      </c>
      <c r="D307" s="852">
        <v>1344</v>
      </c>
      <c r="E307" s="860" t="s">
        <v>2212</v>
      </c>
      <c r="F307" s="860" t="s">
        <v>2213</v>
      </c>
      <c r="G307" s="852" t="s">
        <v>2234</v>
      </c>
      <c r="H307" s="860" t="s">
        <v>79</v>
      </c>
      <c r="I307" s="860">
        <v>15</v>
      </c>
      <c r="J307" s="860">
        <v>15</v>
      </c>
      <c r="K307" s="852"/>
      <c r="L307" s="36"/>
    </row>
    <row r="308" spans="1:12" x14ac:dyDescent="0.25">
      <c r="A308" s="861">
        <v>292</v>
      </c>
      <c r="B308" s="861" t="s">
        <v>2235</v>
      </c>
      <c r="C308" s="861" t="s">
        <v>1203</v>
      </c>
      <c r="D308" s="861">
        <v>1342</v>
      </c>
      <c r="E308" s="861" t="s">
        <v>2212</v>
      </c>
      <c r="F308" s="861" t="s">
        <v>2213</v>
      </c>
      <c r="G308" s="861" t="s">
        <v>2236</v>
      </c>
      <c r="H308" s="861" t="s">
        <v>79</v>
      </c>
      <c r="I308" s="861">
        <v>15</v>
      </c>
      <c r="J308" s="861">
        <v>15</v>
      </c>
      <c r="K308" s="74"/>
      <c r="L308" s="246"/>
    </row>
    <row r="309" spans="1:12" x14ac:dyDescent="0.25">
      <c r="A309" s="861">
        <v>293</v>
      </c>
      <c r="B309" s="861" t="s">
        <v>2237</v>
      </c>
      <c r="C309" s="861" t="s">
        <v>2137</v>
      </c>
      <c r="D309" s="861">
        <v>1334</v>
      </c>
      <c r="E309" s="862" t="s">
        <v>2221</v>
      </c>
      <c r="F309" s="862" t="s">
        <v>2222</v>
      </c>
      <c r="G309" s="861" t="s">
        <v>2348</v>
      </c>
      <c r="H309" s="100" t="s">
        <v>985</v>
      </c>
      <c r="I309" s="862">
        <v>15</v>
      </c>
      <c r="J309" s="862">
        <v>15</v>
      </c>
      <c r="K309" s="74"/>
      <c r="L309" s="246"/>
    </row>
    <row r="310" spans="1:12" x14ac:dyDescent="0.25">
      <c r="A310" s="861">
        <v>294</v>
      </c>
      <c r="B310" s="861" t="s">
        <v>2239</v>
      </c>
      <c r="C310" s="861" t="s">
        <v>1561</v>
      </c>
      <c r="D310" s="861">
        <v>1347</v>
      </c>
      <c r="E310" s="862" t="s">
        <v>2240</v>
      </c>
      <c r="F310" s="862" t="s">
        <v>2242</v>
      </c>
      <c r="G310" s="861" t="s">
        <v>2251</v>
      </c>
      <c r="H310" s="100" t="s">
        <v>985</v>
      </c>
      <c r="I310" s="863">
        <v>15</v>
      </c>
      <c r="J310" s="863">
        <v>15</v>
      </c>
      <c r="K310" s="74"/>
      <c r="L310" s="246"/>
    </row>
    <row r="311" spans="1:12" x14ac:dyDescent="0.25">
      <c r="A311" s="861">
        <v>295</v>
      </c>
      <c r="B311" s="861" t="s">
        <v>2241</v>
      </c>
      <c r="C311" s="861" t="s">
        <v>1172</v>
      </c>
      <c r="D311" s="861">
        <v>1346</v>
      </c>
      <c r="E311" s="862" t="s">
        <v>2240</v>
      </c>
      <c r="F311" s="862" t="s">
        <v>2242</v>
      </c>
      <c r="G311" s="861" t="s">
        <v>2243</v>
      </c>
      <c r="H311" s="864" t="s">
        <v>79</v>
      </c>
      <c r="I311" s="864">
        <v>15</v>
      </c>
      <c r="J311" s="864">
        <v>15</v>
      </c>
      <c r="K311" s="74"/>
      <c r="L311" s="246"/>
    </row>
    <row r="312" spans="1:12" x14ac:dyDescent="0.25">
      <c r="A312" s="861">
        <v>296</v>
      </c>
      <c r="B312" s="861" t="s">
        <v>2244</v>
      </c>
      <c r="C312" s="861" t="s">
        <v>2245</v>
      </c>
      <c r="D312" s="861">
        <v>1345</v>
      </c>
      <c r="E312" s="865" t="s">
        <v>2240</v>
      </c>
      <c r="F312" s="865" t="s">
        <v>2242</v>
      </c>
      <c r="G312" s="861" t="s">
        <v>2246</v>
      </c>
      <c r="H312" s="865" t="s">
        <v>79</v>
      </c>
      <c r="I312" s="865">
        <v>15</v>
      </c>
      <c r="J312" s="865">
        <v>15</v>
      </c>
      <c r="K312" s="74"/>
      <c r="L312" s="246"/>
    </row>
    <row r="313" spans="1:12" x14ac:dyDescent="0.25">
      <c r="A313" s="866">
        <v>297</v>
      </c>
      <c r="B313" s="861" t="s">
        <v>2247</v>
      </c>
      <c r="C313" s="861" t="s">
        <v>2248</v>
      </c>
      <c r="D313" s="861">
        <v>1337</v>
      </c>
      <c r="E313" s="862" t="s">
        <v>2212</v>
      </c>
      <c r="F313" s="862" t="s">
        <v>2213</v>
      </c>
      <c r="G313" s="861" t="s">
        <v>2249</v>
      </c>
      <c r="H313" s="866" t="s">
        <v>79</v>
      </c>
      <c r="I313" s="866">
        <v>15</v>
      </c>
      <c r="J313" s="866">
        <v>15</v>
      </c>
      <c r="K313" s="74"/>
      <c r="L313" s="246"/>
    </row>
    <row r="314" spans="1:12" x14ac:dyDescent="0.25">
      <c r="A314" s="866">
        <v>298</v>
      </c>
      <c r="B314" s="861" t="s">
        <v>2258</v>
      </c>
      <c r="C314" s="861" t="s">
        <v>1561</v>
      </c>
      <c r="D314" s="861">
        <v>1355</v>
      </c>
      <c r="E314" s="862" t="s">
        <v>2259</v>
      </c>
      <c r="F314" s="862" t="s">
        <v>2260</v>
      </c>
      <c r="G314" s="861" t="s">
        <v>2261</v>
      </c>
      <c r="H314" s="932" t="s">
        <v>79</v>
      </c>
      <c r="I314" s="932">
        <v>15</v>
      </c>
      <c r="J314" s="932">
        <v>15</v>
      </c>
      <c r="K314" s="74"/>
      <c r="L314" s="246"/>
    </row>
    <row r="315" spans="1:12" x14ac:dyDescent="0.25">
      <c r="A315" s="866">
        <v>299</v>
      </c>
      <c r="B315" s="861" t="s">
        <v>2262</v>
      </c>
      <c r="C315" s="861" t="s">
        <v>2263</v>
      </c>
      <c r="D315" s="861">
        <v>1349</v>
      </c>
      <c r="E315" s="862" t="s">
        <v>1717</v>
      </c>
      <c r="F315" s="862" t="s">
        <v>2264</v>
      </c>
      <c r="G315" s="861" t="s">
        <v>2265</v>
      </c>
      <c r="H315" s="933" t="s">
        <v>79</v>
      </c>
      <c r="I315" s="933">
        <v>15</v>
      </c>
      <c r="J315" s="933">
        <v>15</v>
      </c>
      <c r="K315" s="74"/>
      <c r="L315" s="246"/>
    </row>
    <row r="316" spans="1:12" x14ac:dyDescent="0.25">
      <c r="A316" s="866">
        <v>300</v>
      </c>
      <c r="B316" s="861" t="s">
        <v>2266</v>
      </c>
      <c r="C316" s="861" t="s">
        <v>1720</v>
      </c>
      <c r="D316" s="861">
        <v>1350</v>
      </c>
      <c r="E316" s="862" t="s">
        <v>1717</v>
      </c>
      <c r="F316" s="862" t="s">
        <v>2264</v>
      </c>
      <c r="G316" s="861" t="s">
        <v>2267</v>
      </c>
      <c r="H316" s="934" t="s">
        <v>79</v>
      </c>
      <c r="I316" s="934">
        <v>15</v>
      </c>
      <c r="J316" s="934">
        <v>15</v>
      </c>
      <c r="K316" s="74"/>
      <c r="L316" s="246"/>
    </row>
    <row r="317" spans="1:12" x14ac:dyDescent="0.25">
      <c r="A317" s="935">
        <v>301</v>
      </c>
      <c r="B317" s="861" t="s">
        <v>2268</v>
      </c>
      <c r="C317" s="861" t="s">
        <v>1351</v>
      </c>
      <c r="D317" s="861">
        <v>1351</v>
      </c>
      <c r="E317" s="862" t="s">
        <v>1717</v>
      </c>
      <c r="F317" s="862" t="s">
        <v>2264</v>
      </c>
      <c r="G317" s="861" t="s">
        <v>2269</v>
      </c>
      <c r="H317" s="935" t="s">
        <v>79</v>
      </c>
      <c r="I317" s="935">
        <v>15</v>
      </c>
      <c r="J317" s="935">
        <v>15</v>
      </c>
      <c r="K317" s="74"/>
      <c r="L317" s="246"/>
    </row>
    <row r="318" spans="1:12" x14ac:dyDescent="0.25">
      <c r="A318" s="935">
        <v>302</v>
      </c>
      <c r="B318" s="861" t="s">
        <v>2270</v>
      </c>
      <c r="C318" s="861" t="s">
        <v>1252</v>
      </c>
      <c r="D318" s="861">
        <v>1353</v>
      </c>
      <c r="E318" s="862" t="s">
        <v>1717</v>
      </c>
      <c r="F318" s="862" t="s">
        <v>2264</v>
      </c>
      <c r="G318" s="861" t="s">
        <v>2271</v>
      </c>
      <c r="H318" s="100" t="s">
        <v>985</v>
      </c>
      <c r="I318" s="936">
        <v>15</v>
      </c>
      <c r="J318" s="936">
        <v>15</v>
      </c>
      <c r="K318" s="74"/>
      <c r="L318" s="246"/>
    </row>
    <row r="319" spans="1:12" x14ac:dyDescent="0.25">
      <c r="A319" s="935">
        <v>303</v>
      </c>
      <c r="B319" s="935" t="s">
        <v>2272</v>
      </c>
      <c r="C319" s="935" t="s">
        <v>96</v>
      </c>
      <c r="D319" s="935">
        <v>1348</v>
      </c>
      <c r="E319" s="935" t="s">
        <v>1717</v>
      </c>
      <c r="F319" s="935" t="s">
        <v>2264</v>
      </c>
      <c r="G319" s="935" t="s">
        <v>2273</v>
      </c>
      <c r="H319" s="935" t="s">
        <v>79</v>
      </c>
      <c r="I319" s="937">
        <v>15</v>
      </c>
      <c r="J319" s="937">
        <v>15</v>
      </c>
      <c r="K319" s="935"/>
      <c r="L319" s="36"/>
    </row>
    <row r="320" spans="1:12" x14ac:dyDescent="0.25">
      <c r="A320" s="935">
        <v>304</v>
      </c>
      <c r="B320" s="935" t="s">
        <v>2274</v>
      </c>
      <c r="C320" s="935" t="s">
        <v>1252</v>
      </c>
      <c r="D320" s="935">
        <v>1357</v>
      </c>
      <c r="E320" s="935" t="s">
        <v>2259</v>
      </c>
      <c r="F320" s="935" t="s">
        <v>2260</v>
      </c>
      <c r="G320" s="935" t="s">
        <v>2277</v>
      </c>
      <c r="H320" s="100" t="s">
        <v>985</v>
      </c>
      <c r="I320" s="938">
        <v>15</v>
      </c>
      <c r="J320" s="938">
        <v>15</v>
      </c>
      <c r="K320" s="935"/>
      <c r="L320" s="36"/>
    </row>
    <row r="321" spans="1:12" x14ac:dyDescent="0.25">
      <c r="A321" s="935">
        <v>305</v>
      </c>
      <c r="B321" s="935" t="s">
        <v>2275</v>
      </c>
      <c r="C321" s="935" t="s">
        <v>458</v>
      </c>
      <c r="D321" s="935">
        <v>1354</v>
      </c>
      <c r="E321" s="939" t="s">
        <v>2259</v>
      </c>
      <c r="F321" s="939" t="s">
        <v>2260</v>
      </c>
      <c r="G321" s="939" t="s">
        <v>2276</v>
      </c>
      <c r="H321" s="100" t="s">
        <v>985</v>
      </c>
      <c r="I321" s="939">
        <v>15</v>
      </c>
      <c r="J321" s="939">
        <v>15</v>
      </c>
      <c r="K321" s="935"/>
      <c r="L321" s="36"/>
    </row>
    <row r="322" spans="1:12" x14ac:dyDescent="0.25">
      <c r="A322" s="935">
        <v>306</v>
      </c>
      <c r="B322" s="935" t="s">
        <v>2278</v>
      </c>
      <c r="C322" s="935" t="s">
        <v>1252</v>
      </c>
      <c r="D322" s="935">
        <v>1356</v>
      </c>
      <c r="E322" s="940" t="s">
        <v>2259</v>
      </c>
      <c r="F322" s="940" t="s">
        <v>2260</v>
      </c>
      <c r="G322" s="940" t="s">
        <v>2279</v>
      </c>
      <c r="H322" s="100" t="s">
        <v>985</v>
      </c>
      <c r="I322" s="940">
        <v>15</v>
      </c>
      <c r="J322" s="940">
        <v>15</v>
      </c>
      <c r="K322" s="935"/>
      <c r="L322" s="36"/>
    </row>
    <row r="323" spans="1:12" x14ac:dyDescent="0.25">
      <c r="A323" s="935">
        <v>307</v>
      </c>
      <c r="B323" s="935" t="s">
        <v>2280</v>
      </c>
      <c r="C323" s="935" t="s">
        <v>1026</v>
      </c>
      <c r="D323" s="935">
        <v>1352</v>
      </c>
      <c r="E323" s="941" t="s">
        <v>1717</v>
      </c>
      <c r="F323" s="941" t="s">
        <v>2264</v>
      </c>
      <c r="G323" s="941" t="s">
        <v>2281</v>
      </c>
      <c r="H323" s="942" t="s">
        <v>79</v>
      </c>
      <c r="I323" s="941">
        <v>15</v>
      </c>
      <c r="J323" s="941">
        <v>15</v>
      </c>
      <c r="K323" s="935"/>
      <c r="L323" s="36"/>
    </row>
    <row r="324" spans="1:12" x14ac:dyDescent="0.25">
      <c r="A324" s="935">
        <v>308</v>
      </c>
      <c r="B324" s="935" t="s">
        <v>2294</v>
      </c>
      <c r="C324" s="935" t="s">
        <v>1368</v>
      </c>
      <c r="D324" s="935">
        <v>1360</v>
      </c>
      <c r="E324" s="935" t="s">
        <v>2295</v>
      </c>
      <c r="F324" s="935" t="s">
        <v>2296</v>
      </c>
      <c r="G324" s="935" t="s">
        <v>2297</v>
      </c>
      <c r="H324" s="942" t="s">
        <v>79</v>
      </c>
      <c r="I324" s="967">
        <v>15</v>
      </c>
      <c r="J324" s="967">
        <v>15</v>
      </c>
      <c r="K324" s="935"/>
      <c r="L324" s="36"/>
    </row>
    <row r="325" spans="1:12" x14ac:dyDescent="0.25">
      <c r="A325" s="935">
        <v>309</v>
      </c>
      <c r="B325" s="935" t="s">
        <v>2298</v>
      </c>
      <c r="C325" s="935" t="s">
        <v>2299</v>
      </c>
      <c r="D325" s="935">
        <v>1362</v>
      </c>
      <c r="E325" s="935" t="s">
        <v>2300</v>
      </c>
      <c r="F325" s="935" t="s">
        <v>2301</v>
      </c>
      <c r="G325" s="935" t="s">
        <v>2302</v>
      </c>
      <c r="H325" s="942" t="s">
        <v>79</v>
      </c>
      <c r="I325" s="1000">
        <v>15</v>
      </c>
      <c r="J325" s="1000">
        <v>15</v>
      </c>
      <c r="K325" s="935"/>
      <c r="L325" s="36"/>
    </row>
    <row r="326" spans="1:12" x14ac:dyDescent="0.25">
      <c r="A326" s="935">
        <v>310</v>
      </c>
      <c r="B326" s="935" t="s">
        <v>2303</v>
      </c>
      <c r="C326" s="935" t="s">
        <v>1203</v>
      </c>
      <c r="D326" s="935">
        <v>1363</v>
      </c>
      <c r="E326" s="935" t="s">
        <v>2306</v>
      </c>
      <c r="F326" s="935" t="s">
        <v>2301</v>
      </c>
      <c r="G326" s="935" t="s">
        <v>2304</v>
      </c>
      <c r="H326" s="942" t="s">
        <v>79</v>
      </c>
      <c r="I326" s="1001">
        <v>15</v>
      </c>
      <c r="J326" s="1001">
        <v>15</v>
      </c>
      <c r="K326" s="935"/>
      <c r="L326" s="36"/>
    </row>
    <row r="327" spans="1:12" x14ac:dyDescent="0.25">
      <c r="A327" s="1002">
        <v>311</v>
      </c>
      <c r="B327" s="1001" t="s">
        <v>2305</v>
      </c>
      <c r="C327" s="1001" t="s">
        <v>2248</v>
      </c>
      <c r="D327" s="1001">
        <v>1361</v>
      </c>
      <c r="E327" s="1001" t="s">
        <v>2295</v>
      </c>
      <c r="F327" s="1001" t="s">
        <v>2296</v>
      </c>
      <c r="G327" s="1001" t="s">
        <v>2307</v>
      </c>
      <c r="H327" s="942" t="s">
        <v>79</v>
      </c>
      <c r="I327" s="1002">
        <v>15</v>
      </c>
      <c r="J327" s="1002">
        <v>15</v>
      </c>
      <c r="K327" s="1001"/>
      <c r="L327" s="36"/>
    </row>
    <row r="328" spans="1:12" x14ac:dyDescent="0.25">
      <c r="A328" s="1002">
        <v>312</v>
      </c>
      <c r="B328" s="1001" t="s">
        <v>2308</v>
      </c>
      <c r="C328" s="1001" t="s">
        <v>202</v>
      </c>
      <c r="D328" s="1001">
        <v>1359</v>
      </c>
      <c r="E328" s="1001" t="s">
        <v>2291</v>
      </c>
      <c r="F328" s="1001" t="s">
        <v>2309</v>
      </c>
      <c r="G328" s="1001" t="s">
        <v>2310</v>
      </c>
      <c r="H328" s="942" t="s">
        <v>79</v>
      </c>
      <c r="I328" s="1003">
        <v>15</v>
      </c>
      <c r="J328" s="1003">
        <v>15</v>
      </c>
      <c r="K328" s="1001"/>
      <c r="L328" s="36"/>
    </row>
    <row r="329" spans="1:12" x14ac:dyDescent="0.25">
      <c r="A329" s="1002">
        <v>313</v>
      </c>
      <c r="B329" s="1001" t="s">
        <v>2311</v>
      </c>
      <c r="C329" s="1001" t="s">
        <v>2312</v>
      </c>
      <c r="D329" s="1001">
        <v>1364</v>
      </c>
      <c r="E329" s="1001" t="s">
        <v>2313</v>
      </c>
      <c r="F329" s="1001" t="s">
        <v>2314</v>
      </c>
      <c r="G329" s="1001" t="s">
        <v>2315</v>
      </c>
      <c r="H329" s="942" t="s">
        <v>79</v>
      </c>
      <c r="I329" s="1004">
        <v>15</v>
      </c>
      <c r="J329" s="1004">
        <v>15</v>
      </c>
      <c r="K329" s="1001"/>
      <c r="L329" s="36"/>
    </row>
    <row r="330" spans="1:12" x14ac:dyDescent="0.25">
      <c r="A330" s="1002">
        <v>314</v>
      </c>
      <c r="B330" s="1001" t="s">
        <v>2322</v>
      </c>
      <c r="C330" s="1001" t="s">
        <v>2263</v>
      </c>
      <c r="D330" s="1001">
        <v>1366</v>
      </c>
      <c r="E330" s="1001" t="s">
        <v>2323</v>
      </c>
      <c r="F330" s="1001" t="s">
        <v>2324</v>
      </c>
      <c r="G330" s="1001" t="s">
        <v>2325</v>
      </c>
      <c r="H330" s="942" t="s">
        <v>79</v>
      </c>
      <c r="I330" s="1114">
        <v>15</v>
      </c>
      <c r="J330" s="1114">
        <v>15</v>
      </c>
      <c r="K330" s="1001"/>
      <c r="L330" s="36"/>
    </row>
    <row r="331" spans="1:12" x14ac:dyDescent="0.25">
      <c r="A331" s="1002">
        <v>315</v>
      </c>
      <c r="B331" s="1001" t="s">
        <v>2326</v>
      </c>
      <c r="C331" s="1001" t="s">
        <v>2327</v>
      </c>
      <c r="D331" s="1001">
        <v>1375</v>
      </c>
      <c r="E331" s="1001" t="s">
        <v>2323</v>
      </c>
      <c r="F331" s="1001" t="s">
        <v>2324</v>
      </c>
      <c r="G331" s="1001" t="s">
        <v>2328</v>
      </c>
      <c r="H331" s="942" t="s">
        <v>79</v>
      </c>
      <c r="I331" s="1115">
        <v>15</v>
      </c>
      <c r="J331" s="1115">
        <v>15</v>
      </c>
      <c r="K331" s="1001"/>
      <c r="L331" s="36"/>
    </row>
    <row r="332" spans="1:12" x14ac:dyDescent="0.25">
      <c r="A332" s="1002">
        <v>316</v>
      </c>
      <c r="B332" s="1001" t="s">
        <v>2329</v>
      </c>
      <c r="C332" s="1001" t="s">
        <v>1561</v>
      </c>
      <c r="D332" s="1001">
        <v>1367</v>
      </c>
      <c r="E332" s="1001" t="s">
        <v>2323</v>
      </c>
      <c r="F332" s="1001" t="s">
        <v>2324</v>
      </c>
      <c r="G332" s="1001" t="s">
        <v>2330</v>
      </c>
      <c r="H332" s="100" t="s">
        <v>985</v>
      </c>
      <c r="I332" s="1115">
        <v>15</v>
      </c>
      <c r="J332" s="1115">
        <v>15</v>
      </c>
      <c r="K332" s="1001"/>
      <c r="L332" s="36"/>
    </row>
    <row r="333" spans="1:12" x14ac:dyDescent="0.25">
      <c r="A333" s="1116">
        <v>317</v>
      </c>
      <c r="B333" s="1001" t="s">
        <v>2331</v>
      </c>
      <c r="C333" s="1001" t="s">
        <v>1561</v>
      </c>
      <c r="D333" s="1001">
        <v>1370</v>
      </c>
      <c r="E333" s="1001" t="s">
        <v>2323</v>
      </c>
      <c r="F333" s="1001" t="s">
        <v>2324</v>
      </c>
      <c r="G333" s="1001" t="s">
        <v>2332</v>
      </c>
      <c r="H333" s="100" t="s">
        <v>985</v>
      </c>
      <c r="I333" s="1117">
        <v>15</v>
      </c>
      <c r="J333" s="1117">
        <v>15</v>
      </c>
      <c r="K333" s="1001"/>
      <c r="L333" s="36"/>
    </row>
    <row r="334" spans="1:12" x14ac:dyDescent="0.25">
      <c r="A334" s="1116">
        <v>318</v>
      </c>
      <c r="B334" s="1115" t="s">
        <v>2333</v>
      </c>
      <c r="C334" s="1115" t="s">
        <v>1561</v>
      </c>
      <c r="D334" s="1115">
        <v>1369</v>
      </c>
      <c r="E334" s="1115" t="s">
        <v>2323</v>
      </c>
      <c r="F334" s="1115" t="s">
        <v>2324</v>
      </c>
      <c r="G334" s="1115" t="s">
        <v>2334</v>
      </c>
      <c r="H334" s="100" t="s">
        <v>985</v>
      </c>
      <c r="I334" s="1118">
        <v>15</v>
      </c>
      <c r="J334" s="1118">
        <v>15</v>
      </c>
      <c r="K334" s="1115"/>
      <c r="L334" s="36"/>
    </row>
    <row r="335" spans="1:12" x14ac:dyDescent="0.25">
      <c r="A335" s="1116">
        <v>319</v>
      </c>
      <c r="B335" s="1115" t="s">
        <v>2335</v>
      </c>
      <c r="C335" s="1115" t="s">
        <v>2336</v>
      </c>
      <c r="D335" s="1115">
        <v>1372</v>
      </c>
      <c r="E335" s="1115" t="s">
        <v>2313</v>
      </c>
      <c r="F335" s="1115" t="s">
        <v>2314</v>
      </c>
      <c r="G335" s="1115" t="s">
        <v>2341</v>
      </c>
      <c r="H335" s="1115" t="s">
        <v>79</v>
      </c>
      <c r="I335" s="1119">
        <v>15</v>
      </c>
      <c r="J335" s="1119">
        <v>15</v>
      </c>
      <c r="K335" s="1115"/>
      <c r="L335" s="36"/>
    </row>
    <row r="336" spans="1:12" x14ac:dyDescent="0.25">
      <c r="A336" s="1116">
        <v>320</v>
      </c>
      <c r="B336" s="1115" t="s">
        <v>2337</v>
      </c>
      <c r="C336" s="1115" t="s">
        <v>2137</v>
      </c>
      <c r="D336" s="1115">
        <v>1368</v>
      </c>
      <c r="E336" s="1115" t="s">
        <v>2323</v>
      </c>
      <c r="F336" s="1115" t="s">
        <v>2324</v>
      </c>
      <c r="G336" s="1115" t="s">
        <v>2338</v>
      </c>
      <c r="H336" s="100" t="s">
        <v>985</v>
      </c>
      <c r="I336" s="1120">
        <v>15</v>
      </c>
      <c r="J336" s="1120">
        <v>15</v>
      </c>
      <c r="K336" s="1115"/>
      <c r="L336" s="36"/>
    </row>
    <row r="337" spans="1:12" x14ac:dyDescent="0.25">
      <c r="A337" s="1116">
        <v>321</v>
      </c>
      <c r="B337" s="1115" t="s">
        <v>2339</v>
      </c>
      <c r="C337" s="1115" t="s">
        <v>1561</v>
      </c>
      <c r="D337" s="1115">
        <v>1371</v>
      </c>
      <c r="E337" s="1115" t="s">
        <v>2323</v>
      </c>
      <c r="F337" s="1115" t="s">
        <v>2324</v>
      </c>
      <c r="G337" s="1115" t="s">
        <v>2340</v>
      </c>
      <c r="H337" s="100" t="s">
        <v>985</v>
      </c>
      <c r="I337" s="1121">
        <v>15</v>
      </c>
      <c r="J337" s="1121">
        <v>15</v>
      </c>
      <c r="K337" s="1115"/>
      <c r="L337" s="36"/>
    </row>
    <row r="338" spans="1:12" x14ac:dyDescent="0.25">
      <c r="A338" s="1116">
        <v>322</v>
      </c>
      <c r="B338" s="1115" t="s">
        <v>2344</v>
      </c>
      <c r="C338" s="1115" t="s">
        <v>2176</v>
      </c>
      <c r="D338" s="1115">
        <v>1376</v>
      </c>
      <c r="E338" s="1115" t="s">
        <v>2320</v>
      </c>
      <c r="F338" s="1115" t="s">
        <v>2345</v>
      </c>
      <c r="G338" s="1115" t="s">
        <v>2346</v>
      </c>
      <c r="H338" s="1115" t="s">
        <v>79</v>
      </c>
      <c r="I338" s="1122">
        <v>15</v>
      </c>
      <c r="J338" s="1122">
        <v>15</v>
      </c>
      <c r="K338" s="1115"/>
      <c r="L338" s="36"/>
    </row>
    <row r="339" spans="1:12" x14ac:dyDescent="0.25">
      <c r="A339" s="1116">
        <v>323</v>
      </c>
      <c r="B339" s="1115" t="s">
        <v>2349</v>
      </c>
      <c r="C339" s="1115" t="s">
        <v>2350</v>
      </c>
      <c r="D339" s="1115">
        <v>1373</v>
      </c>
      <c r="E339" s="1115" t="s">
        <v>2323</v>
      </c>
      <c r="F339" s="1115" t="s">
        <v>2324</v>
      </c>
      <c r="G339" s="1115" t="s">
        <v>2351</v>
      </c>
      <c r="H339" s="1123" t="s">
        <v>79</v>
      </c>
      <c r="I339" s="1123">
        <v>15</v>
      </c>
      <c r="J339" s="1123">
        <v>15</v>
      </c>
      <c r="K339" s="1115"/>
      <c r="L339" s="36"/>
    </row>
    <row r="340" spans="1:12" x14ac:dyDescent="0.25">
      <c r="A340" s="1116">
        <v>324</v>
      </c>
      <c r="B340" s="1001" t="s">
        <v>2352</v>
      </c>
      <c r="C340" s="1001" t="s">
        <v>2350</v>
      </c>
      <c r="D340" s="1001">
        <v>1374</v>
      </c>
      <c r="E340" s="1001" t="s">
        <v>2323</v>
      </c>
      <c r="F340" s="1001" t="s">
        <v>2324</v>
      </c>
      <c r="G340" s="1001" t="s">
        <v>2353</v>
      </c>
      <c r="H340" s="1124" t="s">
        <v>79</v>
      </c>
      <c r="I340" s="1124">
        <v>15</v>
      </c>
      <c r="J340" s="1124">
        <v>15</v>
      </c>
      <c r="K340" s="1001"/>
      <c r="L340" s="36"/>
    </row>
    <row r="341" spans="1:12" x14ac:dyDescent="0.25">
      <c r="A341" s="1125">
        <v>325</v>
      </c>
      <c r="B341" s="1122" t="s">
        <v>2356</v>
      </c>
      <c r="C341" s="1122" t="s">
        <v>2357</v>
      </c>
      <c r="D341" s="1122">
        <v>1379</v>
      </c>
      <c r="E341" s="1122" t="s">
        <v>2358</v>
      </c>
      <c r="F341" s="1122" t="s">
        <v>2359</v>
      </c>
      <c r="G341" s="1122" t="s">
        <v>2360</v>
      </c>
      <c r="H341" s="1125" t="s">
        <v>79</v>
      </c>
      <c r="I341" s="1125">
        <v>15</v>
      </c>
      <c r="J341" s="1125">
        <v>15</v>
      </c>
      <c r="K341" s="1122"/>
      <c r="L341" s="36"/>
    </row>
    <row r="342" spans="1:12" x14ac:dyDescent="0.25">
      <c r="A342" s="1125">
        <v>326</v>
      </c>
      <c r="B342" s="1122" t="s">
        <v>2364</v>
      </c>
      <c r="C342" s="1122" t="s">
        <v>2365</v>
      </c>
      <c r="D342" s="1122">
        <v>1380</v>
      </c>
      <c r="E342" s="1122" t="s">
        <v>2358</v>
      </c>
      <c r="F342" s="1122" t="s">
        <v>2359</v>
      </c>
      <c r="G342" s="1122" t="s">
        <v>2366</v>
      </c>
      <c r="H342" s="1122" t="s">
        <v>79</v>
      </c>
      <c r="I342" s="1126">
        <v>15</v>
      </c>
      <c r="J342" s="1126">
        <v>15</v>
      </c>
      <c r="K342" s="1122"/>
      <c r="L342" s="36"/>
    </row>
    <row r="343" spans="1:12" x14ac:dyDescent="0.25">
      <c r="A343" s="1125">
        <v>327</v>
      </c>
      <c r="B343" s="1122" t="s">
        <v>2367</v>
      </c>
      <c r="C343" s="1122" t="s">
        <v>1807</v>
      </c>
      <c r="D343" s="1122">
        <v>1377</v>
      </c>
      <c r="E343" s="1122" t="s">
        <v>2358</v>
      </c>
      <c r="F343" s="1122" t="s">
        <v>2359</v>
      </c>
      <c r="G343" s="1122" t="s">
        <v>2368</v>
      </c>
      <c r="H343" s="1127" t="s">
        <v>79</v>
      </c>
      <c r="I343" s="1127">
        <v>15</v>
      </c>
      <c r="J343" s="1127">
        <v>15</v>
      </c>
      <c r="K343" s="1122"/>
      <c r="L343" s="36"/>
    </row>
    <row r="344" spans="1:12" x14ac:dyDescent="0.25">
      <c r="A344" s="1125">
        <v>328</v>
      </c>
      <c r="B344" s="1122" t="s">
        <v>2369</v>
      </c>
      <c r="C344" s="1122" t="s">
        <v>1807</v>
      </c>
      <c r="D344" s="1122">
        <v>1378</v>
      </c>
      <c r="E344" s="1128" t="s">
        <v>2358</v>
      </c>
      <c r="F344" s="1128" t="s">
        <v>2359</v>
      </c>
      <c r="G344" s="1128" t="s">
        <v>2370</v>
      </c>
      <c r="H344" s="1128" t="s">
        <v>79</v>
      </c>
      <c r="I344" s="1128">
        <v>15</v>
      </c>
      <c r="J344" s="1128">
        <v>15</v>
      </c>
      <c r="K344" s="1122"/>
      <c r="L344" s="36"/>
    </row>
    <row r="345" spans="1:12" x14ac:dyDescent="0.25">
      <c r="A345" s="1125">
        <v>329</v>
      </c>
      <c r="B345" s="1122" t="s">
        <v>2376</v>
      </c>
      <c r="C345" s="1122" t="s">
        <v>1887</v>
      </c>
      <c r="D345" s="1122">
        <v>1365</v>
      </c>
      <c r="E345" s="1122" t="s">
        <v>2313</v>
      </c>
      <c r="F345" s="1122" t="s">
        <v>2314</v>
      </c>
      <c r="G345" s="1122" t="s">
        <v>2377</v>
      </c>
      <c r="H345" s="1131" t="s">
        <v>79</v>
      </c>
      <c r="I345" s="1131">
        <v>15</v>
      </c>
      <c r="J345" s="1131">
        <v>15</v>
      </c>
      <c r="K345" s="1122"/>
      <c r="L345" s="36"/>
    </row>
    <row r="346" spans="1:12" x14ac:dyDescent="0.25">
      <c r="A346" s="1145">
        <v>330</v>
      </c>
      <c r="B346" s="1127" t="s">
        <v>2379</v>
      </c>
      <c r="C346" s="1127" t="s">
        <v>1859</v>
      </c>
      <c r="D346" s="1127">
        <v>1384</v>
      </c>
      <c r="E346" s="1127" t="s">
        <v>2380</v>
      </c>
      <c r="F346" s="1127" t="s">
        <v>2381</v>
      </c>
      <c r="G346" s="1127" t="s">
        <v>2382</v>
      </c>
      <c r="H346" s="1145" t="s">
        <v>79</v>
      </c>
      <c r="I346" s="1145">
        <v>15</v>
      </c>
      <c r="J346" s="1145">
        <v>15</v>
      </c>
      <c r="K346" s="1127"/>
      <c r="L346" s="36"/>
    </row>
    <row r="347" spans="1:12" x14ac:dyDescent="0.25">
      <c r="A347" s="1145">
        <v>331</v>
      </c>
      <c r="B347" s="1145" t="s">
        <v>2383</v>
      </c>
      <c r="C347" s="1145" t="s">
        <v>1859</v>
      </c>
      <c r="D347" s="1145">
        <v>1385</v>
      </c>
      <c r="E347" s="1146" t="s">
        <v>2380</v>
      </c>
      <c r="F347" s="1146" t="s">
        <v>2381</v>
      </c>
      <c r="G347" s="1146" t="s">
        <v>2384</v>
      </c>
      <c r="H347" s="1146" t="s">
        <v>79</v>
      </c>
      <c r="I347" s="1146">
        <v>15</v>
      </c>
      <c r="J347" s="1146">
        <v>15</v>
      </c>
      <c r="K347" s="1145"/>
      <c r="L347" s="36"/>
    </row>
    <row r="348" spans="1:12" x14ac:dyDescent="0.25">
      <c r="A348" s="1145">
        <v>332</v>
      </c>
      <c r="B348" s="1145" t="s">
        <v>2385</v>
      </c>
      <c r="C348" s="1145" t="s">
        <v>1561</v>
      </c>
      <c r="D348" s="1145">
        <v>1391</v>
      </c>
      <c r="E348" s="1145" t="s">
        <v>2386</v>
      </c>
      <c r="F348" s="1145" t="s">
        <v>2387</v>
      </c>
      <c r="G348" s="1145" t="s">
        <v>2388</v>
      </c>
      <c r="H348" s="1147" t="s">
        <v>79</v>
      </c>
      <c r="I348" s="1147">
        <v>15</v>
      </c>
      <c r="J348" s="1147">
        <v>15</v>
      </c>
      <c r="K348" s="1145"/>
      <c r="L348" s="36"/>
    </row>
    <row r="349" spans="1:12" x14ac:dyDescent="0.25">
      <c r="A349" s="1145">
        <v>333</v>
      </c>
      <c r="B349" s="1145" t="s">
        <v>2389</v>
      </c>
      <c r="C349" s="1145" t="s">
        <v>1368</v>
      </c>
      <c r="D349" s="1145">
        <v>1388</v>
      </c>
      <c r="E349" s="1145" t="s">
        <v>2380</v>
      </c>
      <c r="F349" s="1145" t="s">
        <v>2381</v>
      </c>
      <c r="G349" s="1145" t="s">
        <v>2390</v>
      </c>
      <c r="H349" s="1148" t="s">
        <v>79</v>
      </c>
      <c r="I349" s="1148">
        <v>15</v>
      </c>
      <c r="J349" s="1148">
        <v>15</v>
      </c>
      <c r="K349" s="1145"/>
      <c r="L349" s="36"/>
    </row>
    <row r="350" spans="1:12" x14ac:dyDescent="0.25">
      <c r="A350" s="1145">
        <v>334</v>
      </c>
      <c r="B350" s="1145" t="s">
        <v>2391</v>
      </c>
      <c r="C350" s="1145" t="s">
        <v>1368</v>
      </c>
      <c r="D350" s="1145">
        <v>1389</v>
      </c>
      <c r="E350" s="1149" t="s">
        <v>2380</v>
      </c>
      <c r="F350" s="1149" t="s">
        <v>2381</v>
      </c>
      <c r="G350" s="1149" t="s">
        <v>2392</v>
      </c>
      <c r="H350" s="1149" t="s">
        <v>79</v>
      </c>
      <c r="I350" s="1149">
        <v>15</v>
      </c>
      <c r="J350" s="1149">
        <v>15</v>
      </c>
      <c r="K350" s="1145"/>
      <c r="L350" s="36"/>
    </row>
    <row r="351" spans="1:12" x14ac:dyDescent="0.25">
      <c r="A351" s="1149">
        <v>335</v>
      </c>
      <c r="B351" s="1145" t="s">
        <v>2394</v>
      </c>
      <c r="C351" s="1145" t="s">
        <v>1281</v>
      </c>
      <c r="D351" s="1145">
        <v>1387</v>
      </c>
      <c r="E351" s="1150" t="s">
        <v>2380</v>
      </c>
      <c r="F351" s="1150" t="s">
        <v>2381</v>
      </c>
      <c r="G351" s="1150" t="s">
        <v>2395</v>
      </c>
      <c r="H351" s="1150" t="s">
        <v>79</v>
      </c>
      <c r="I351" s="1150">
        <v>15</v>
      </c>
      <c r="J351" s="1150">
        <v>15</v>
      </c>
      <c r="K351" s="1145"/>
      <c r="L351" s="36"/>
    </row>
    <row r="352" spans="1:12" x14ac:dyDescent="0.25">
      <c r="A352" s="1149">
        <v>336</v>
      </c>
      <c r="B352" s="1145" t="s">
        <v>2396</v>
      </c>
      <c r="C352" s="1145" t="s">
        <v>2397</v>
      </c>
      <c r="D352" s="1145">
        <v>1382</v>
      </c>
      <c r="E352" s="1151" t="s">
        <v>2380</v>
      </c>
      <c r="F352" s="1151" t="s">
        <v>2381</v>
      </c>
      <c r="G352" s="1151" t="s">
        <v>2398</v>
      </c>
      <c r="H352" s="1151" t="s">
        <v>79</v>
      </c>
      <c r="I352" s="1151">
        <v>15</v>
      </c>
      <c r="J352" s="1151">
        <v>15</v>
      </c>
      <c r="K352" s="1145"/>
      <c r="L352" s="36"/>
    </row>
    <row r="353" spans="1:12" x14ac:dyDescent="0.25">
      <c r="A353" s="1149">
        <v>337</v>
      </c>
      <c r="B353" s="1145" t="s">
        <v>2399</v>
      </c>
      <c r="C353" s="1145" t="s">
        <v>1328</v>
      </c>
      <c r="D353" s="1145">
        <v>1383</v>
      </c>
      <c r="E353" s="1152" t="s">
        <v>2380</v>
      </c>
      <c r="F353" s="1152" t="s">
        <v>2381</v>
      </c>
      <c r="G353" s="1152" t="s">
        <v>2400</v>
      </c>
      <c r="H353" s="1152" t="s">
        <v>79</v>
      </c>
      <c r="I353" s="1152">
        <v>15</v>
      </c>
      <c r="J353" s="1152">
        <v>15</v>
      </c>
      <c r="K353" s="1145"/>
      <c r="L353" s="36"/>
    </row>
    <row r="354" spans="1:12" x14ac:dyDescent="0.25">
      <c r="A354" s="1149">
        <v>338</v>
      </c>
      <c r="B354" s="1145" t="s">
        <v>2401</v>
      </c>
      <c r="C354" s="1145" t="s">
        <v>2402</v>
      </c>
      <c r="D354" s="1145">
        <v>1386</v>
      </c>
      <c r="E354" s="1153" t="s">
        <v>2380</v>
      </c>
      <c r="F354" s="1153" t="s">
        <v>2381</v>
      </c>
      <c r="G354" s="1153" t="s">
        <v>2403</v>
      </c>
      <c r="H354" s="1153" t="s">
        <v>79</v>
      </c>
      <c r="I354" s="1153">
        <v>15</v>
      </c>
      <c r="J354" s="1153">
        <v>15</v>
      </c>
      <c r="K354" s="1145"/>
      <c r="L354" s="36"/>
    </row>
    <row r="355" spans="1:12" x14ac:dyDescent="0.25">
      <c r="A355" s="1149">
        <v>339</v>
      </c>
      <c r="B355" s="1145" t="s">
        <v>2404</v>
      </c>
      <c r="C355" s="1145" t="s">
        <v>637</v>
      </c>
      <c r="D355" s="1145">
        <v>1381</v>
      </c>
      <c r="E355" s="1154" t="s">
        <v>2380</v>
      </c>
      <c r="F355" s="1154" t="s">
        <v>2381</v>
      </c>
      <c r="G355" s="1154" t="s">
        <v>2405</v>
      </c>
      <c r="H355" s="1154" t="s">
        <v>79</v>
      </c>
      <c r="I355" s="1154">
        <v>15</v>
      </c>
      <c r="J355" s="1154">
        <v>15</v>
      </c>
      <c r="K355" s="1145"/>
      <c r="L355" s="36"/>
    </row>
    <row r="356" spans="1:12" x14ac:dyDescent="0.25">
      <c r="A356" s="1149">
        <v>340</v>
      </c>
      <c r="B356" s="1145" t="s">
        <v>2406</v>
      </c>
      <c r="C356" s="1145" t="s">
        <v>1087</v>
      </c>
      <c r="D356" s="1145">
        <v>1390</v>
      </c>
      <c r="E356" s="1155" t="s">
        <v>2380</v>
      </c>
      <c r="F356" s="1155" t="s">
        <v>2381</v>
      </c>
      <c r="G356" s="1155" t="s">
        <v>2407</v>
      </c>
      <c r="H356" s="1155" t="s">
        <v>79</v>
      </c>
      <c r="I356" s="1155">
        <v>15</v>
      </c>
      <c r="J356" s="1155">
        <v>15</v>
      </c>
      <c r="K356" s="1145"/>
      <c r="L356" s="36"/>
    </row>
    <row r="357" spans="1:12" x14ac:dyDescent="0.25">
      <c r="A357" s="1149">
        <v>341</v>
      </c>
      <c r="B357" s="1145"/>
      <c r="C357" s="1145"/>
      <c r="D357" s="1145"/>
      <c r="E357" s="1145"/>
      <c r="F357" s="1145"/>
      <c r="G357" s="1145"/>
      <c r="H357" s="1145"/>
      <c r="I357" s="1145"/>
      <c r="J357" s="1145"/>
      <c r="K357" s="1145"/>
      <c r="L357" s="36"/>
    </row>
    <row r="358" spans="1:12" x14ac:dyDescent="0.25">
      <c r="A358" s="1149">
        <v>342</v>
      </c>
      <c r="B358" s="1145"/>
      <c r="C358" s="1145"/>
      <c r="D358" s="1145"/>
      <c r="E358" s="1145"/>
      <c r="F358" s="1145"/>
      <c r="G358" s="1145"/>
      <c r="H358" s="1145"/>
      <c r="I358" s="1145"/>
      <c r="J358" s="1145"/>
      <c r="K358" s="1145"/>
      <c r="L358" s="36"/>
    </row>
    <row r="359" spans="1:12" x14ac:dyDescent="0.25">
      <c r="A359" s="1149">
        <v>343</v>
      </c>
      <c r="B359" s="1145"/>
      <c r="C359" s="1145"/>
      <c r="D359" s="1145"/>
      <c r="E359" s="1145"/>
      <c r="F359" s="1145"/>
      <c r="G359" s="1145"/>
      <c r="H359" s="1145"/>
      <c r="I359" s="1145"/>
      <c r="J359" s="1145"/>
      <c r="K359" s="1145"/>
      <c r="L359" s="36"/>
    </row>
    <row r="360" spans="1:12" x14ac:dyDescent="0.25">
      <c r="A360" s="1145"/>
      <c r="B360" s="1145"/>
      <c r="C360" s="1145"/>
      <c r="D360" s="1145"/>
      <c r="E360" s="1145"/>
      <c r="F360" s="1145"/>
      <c r="G360" s="1145"/>
      <c r="H360" s="1145"/>
      <c r="I360" s="1145"/>
      <c r="J360" s="1145"/>
      <c r="K360" s="1145"/>
      <c r="L360" s="36"/>
    </row>
    <row r="361" spans="1:12" x14ac:dyDescent="0.25">
      <c r="A361" s="1145"/>
      <c r="B361" s="1145"/>
      <c r="C361" s="1145"/>
      <c r="D361" s="1145"/>
      <c r="E361" s="1145"/>
      <c r="F361" s="1145"/>
      <c r="G361" s="1145"/>
      <c r="H361" s="1145"/>
      <c r="I361" s="1145"/>
      <c r="J361" s="1145"/>
      <c r="K361" s="1145"/>
      <c r="L361" s="36"/>
    </row>
    <row r="362" spans="1:12" x14ac:dyDescent="0.25">
      <c r="A362" s="1145"/>
      <c r="B362" s="1145"/>
      <c r="C362" s="1145"/>
      <c r="D362" s="1145"/>
      <c r="E362" s="1145"/>
      <c r="F362" s="1145"/>
      <c r="G362" s="1145"/>
      <c r="H362" s="1145"/>
      <c r="I362" s="1145"/>
      <c r="J362" s="1145"/>
      <c r="K362" s="1145"/>
      <c r="L362" s="36"/>
    </row>
    <row r="363" spans="1:12" x14ac:dyDescent="0.25">
      <c r="A363" s="1145"/>
      <c r="B363" s="1145"/>
      <c r="C363" s="1145"/>
      <c r="D363" s="1145"/>
      <c r="E363" s="1145"/>
      <c r="F363" s="1145"/>
      <c r="G363" s="1145"/>
      <c r="H363" s="1145"/>
      <c r="I363" s="1145"/>
      <c r="J363" s="1145"/>
      <c r="K363" s="1145"/>
      <c r="L363" s="36"/>
    </row>
    <row r="364" spans="1:12" x14ac:dyDescent="0.25">
      <c r="A364" s="1145"/>
      <c r="B364" s="1145"/>
      <c r="C364" s="1145"/>
      <c r="D364" s="1145"/>
      <c r="E364" s="1145"/>
      <c r="F364" s="1145"/>
      <c r="G364" s="1145"/>
      <c r="H364" s="1145"/>
      <c r="I364" s="1145"/>
      <c r="J364" s="1145"/>
      <c r="K364" s="1145"/>
      <c r="L364" s="36"/>
    </row>
    <row r="365" spans="1:12" x14ac:dyDescent="0.25">
      <c r="A365" s="1127"/>
      <c r="B365" s="1127"/>
      <c r="C365" s="1127"/>
      <c r="D365" s="1127"/>
      <c r="E365" s="1127"/>
      <c r="F365" s="1127"/>
      <c r="G365" s="1127"/>
      <c r="H365" s="1127"/>
      <c r="I365" s="1127"/>
      <c r="J365" s="1127"/>
      <c r="K365" s="1127"/>
      <c r="L365" s="36"/>
    </row>
    <row r="366" spans="1:12" x14ac:dyDescent="0.25">
      <c r="A366" s="1127"/>
      <c r="B366" s="1127"/>
      <c r="C366" s="1127"/>
      <c r="D366" s="1127"/>
      <c r="E366" s="1127"/>
      <c r="F366" s="1127"/>
      <c r="G366" s="1127"/>
      <c r="H366" s="1127"/>
      <c r="I366" s="1127"/>
      <c r="J366" s="1127"/>
      <c r="K366" s="1127"/>
      <c r="L366" s="36"/>
    </row>
    <row r="367" spans="1:12" x14ac:dyDescent="0.25">
      <c r="A367" s="1127"/>
      <c r="B367" s="1127"/>
      <c r="C367" s="1127"/>
      <c r="D367" s="1127"/>
      <c r="E367" s="1127"/>
      <c r="F367" s="1127"/>
      <c r="G367" s="1127"/>
      <c r="H367" s="1127"/>
      <c r="I367" s="1127"/>
      <c r="J367" s="1127"/>
      <c r="K367" s="1127"/>
      <c r="L367" s="36"/>
    </row>
    <row r="368" spans="1:12" x14ac:dyDescent="0.25">
      <c r="A368" s="1127"/>
      <c r="B368" s="1127"/>
      <c r="C368" s="1127"/>
      <c r="D368" s="1127"/>
      <c r="E368" s="1127"/>
      <c r="F368" s="1127"/>
      <c r="G368" s="1127"/>
      <c r="H368" s="1127"/>
      <c r="I368" s="1127"/>
      <c r="J368" s="1127"/>
      <c r="K368" s="1127"/>
      <c r="L368" s="36"/>
    </row>
    <row r="369" spans="1:12" x14ac:dyDescent="0.25">
      <c r="A369" s="1127"/>
      <c r="B369" s="1127"/>
      <c r="C369" s="1127"/>
      <c r="D369" s="1127"/>
      <c r="E369" s="1127"/>
      <c r="F369" s="1127"/>
      <c r="G369" s="1127"/>
      <c r="H369" s="1127"/>
      <c r="I369" s="1127"/>
      <c r="J369" s="1127"/>
      <c r="K369" s="1127"/>
      <c r="L369" s="36"/>
    </row>
    <row r="370" spans="1:12" x14ac:dyDescent="0.25">
      <c r="A370" s="1122"/>
      <c r="B370" s="1122"/>
      <c r="C370" s="1122"/>
      <c r="D370" s="1122"/>
      <c r="E370" s="1122"/>
      <c r="F370" s="1122"/>
      <c r="G370" s="1122"/>
      <c r="H370" s="1122"/>
      <c r="I370" s="1122"/>
      <c r="J370" s="1122"/>
      <c r="K370" s="1122"/>
      <c r="L370" s="36"/>
    </row>
    <row r="371" spans="1:12" x14ac:dyDescent="0.25">
      <c r="A371" s="1001"/>
      <c r="B371" s="1001"/>
      <c r="C371" s="1001"/>
      <c r="D371" s="1001"/>
      <c r="E371" s="1001"/>
      <c r="F371" s="1001"/>
      <c r="G371" s="1001"/>
      <c r="H371" s="1001"/>
      <c r="I371" s="1001"/>
      <c r="J371" s="1001"/>
      <c r="K371" s="1001"/>
      <c r="L371" s="36"/>
    </row>
    <row r="372" spans="1:12" x14ac:dyDescent="0.25">
      <c r="A372" s="1001"/>
      <c r="B372" s="1001"/>
      <c r="C372" s="1001"/>
      <c r="D372" s="1001"/>
      <c r="E372" s="1001"/>
      <c r="F372" s="1001"/>
      <c r="G372" s="1001"/>
      <c r="H372" s="1001"/>
      <c r="I372" s="1001"/>
      <c r="J372" s="1001"/>
      <c r="K372" s="1001"/>
      <c r="L372" s="36"/>
    </row>
  </sheetData>
  <mergeCells count="101">
    <mergeCell ref="K45:K46"/>
    <mergeCell ref="L45:L46"/>
    <mergeCell ref="L39:L40"/>
    <mergeCell ref="K39:K40"/>
    <mergeCell ref="L195:L196"/>
    <mergeCell ref="L43:L44"/>
    <mergeCell ref="K43:K44"/>
    <mergeCell ref="K62:K63"/>
    <mergeCell ref="B1:K1"/>
    <mergeCell ref="J11:J12"/>
    <mergeCell ref="G27:G28"/>
    <mergeCell ref="H27:H28"/>
    <mergeCell ref="K27:K28"/>
    <mergeCell ref="J27:J28"/>
    <mergeCell ref="L33:L34"/>
    <mergeCell ref="K31:K32"/>
    <mergeCell ref="J31:J32"/>
    <mergeCell ref="I31:I32"/>
    <mergeCell ref="K33:K34"/>
    <mergeCell ref="J33:J34"/>
    <mergeCell ref="H31:H32"/>
    <mergeCell ref="H39:H40"/>
    <mergeCell ref="E31:E32"/>
    <mergeCell ref="D31:D32"/>
    <mergeCell ref="A2:A3"/>
    <mergeCell ref="B2:B3"/>
    <mergeCell ref="C2:C3"/>
    <mergeCell ref="D2:D3"/>
    <mergeCell ref="E2:E3"/>
    <mergeCell ref="F2:F3"/>
    <mergeCell ref="G2:G3"/>
    <mergeCell ref="J2:J3"/>
    <mergeCell ref="L2:L3"/>
    <mergeCell ref="A11:A12"/>
    <mergeCell ref="B11:B12"/>
    <mergeCell ref="C11:C12"/>
    <mergeCell ref="D11:D12"/>
    <mergeCell ref="L11:L12"/>
    <mergeCell ref="K11:K12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E11:E12"/>
    <mergeCell ref="F11:F12"/>
    <mergeCell ref="G11:G12"/>
    <mergeCell ref="H11:H12"/>
    <mergeCell ref="I11:I12"/>
    <mergeCell ref="K17:K18"/>
    <mergeCell ref="J17:J18"/>
    <mergeCell ref="A27:A28"/>
    <mergeCell ref="B27:B28"/>
    <mergeCell ref="C27:C28"/>
    <mergeCell ref="A33:A34"/>
    <mergeCell ref="B33:B34"/>
    <mergeCell ref="C33:C34"/>
    <mergeCell ref="A31:A32"/>
    <mergeCell ref="B31:B32"/>
    <mergeCell ref="C31:C32"/>
    <mergeCell ref="B29:B30"/>
    <mergeCell ref="A29:A30"/>
    <mergeCell ref="C29:C30"/>
    <mergeCell ref="C67:C68"/>
    <mergeCell ref="G33:G34"/>
    <mergeCell ref="H33:H34"/>
    <mergeCell ref="H43:H44"/>
    <mergeCell ref="A45:A46"/>
    <mergeCell ref="B45:B46"/>
    <mergeCell ref="C45:C46"/>
    <mergeCell ref="G45:G46"/>
    <mergeCell ref="H45:H46"/>
    <mergeCell ref="C43:C44"/>
    <mergeCell ref="G41:G42"/>
    <mergeCell ref="G43:G44"/>
    <mergeCell ref="B59:B60"/>
    <mergeCell ref="A59:A60"/>
    <mergeCell ref="B36:B37"/>
    <mergeCell ref="A36:A37"/>
    <mergeCell ref="C36:C37"/>
    <mergeCell ref="C59:C60"/>
    <mergeCell ref="H59:H60"/>
    <mergeCell ref="G31:G32"/>
    <mergeCell ref="F31:F32"/>
    <mergeCell ref="A48:A49"/>
    <mergeCell ref="B48:B49"/>
    <mergeCell ref="A56:A57"/>
    <mergeCell ref="B56:B57"/>
    <mergeCell ref="A39:A40"/>
    <mergeCell ref="B39:B40"/>
    <mergeCell ref="B43:B44"/>
    <mergeCell ref="F33:F34"/>
    <mergeCell ref="D33:D34"/>
    <mergeCell ref="E33:E34"/>
    <mergeCell ref="C39:C40"/>
    <mergeCell ref="G39:G40"/>
    <mergeCell ref="A43:A44"/>
  </mergeCells>
  <pageMargins left="0.25" right="0.25" top="0.75" bottom="0.75" header="0.3" footer="0.3"/>
  <pageSetup scale="4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rightToLeft="1" topLeftCell="A22" workbookViewId="0">
      <selection activeCell="E53" sqref="E53"/>
    </sheetView>
  </sheetViews>
  <sheetFormatPr defaultRowHeight="15" x14ac:dyDescent="0.25"/>
  <cols>
    <col min="2" max="2" width="31" bestFit="1" customWidth="1"/>
    <col min="3" max="3" width="18.7109375" style="196" bestFit="1" customWidth="1"/>
    <col min="4" max="4" width="10.140625" bestFit="1" customWidth="1"/>
    <col min="5" max="5" width="15" bestFit="1" customWidth="1"/>
    <col min="6" max="6" width="18.42578125" bestFit="1" customWidth="1"/>
  </cols>
  <sheetData>
    <row r="1" spans="1:6" ht="23.25" x14ac:dyDescent="0.25">
      <c r="A1" s="1461" t="s">
        <v>1047</v>
      </c>
      <c r="B1" s="1461"/>
      <c r="C1" s="1461"/>
      <c r="D1" s="1461"/>
      <c r="E1" s="1461"/>
      <c r="F1" s="1461"/>
    </row>
    <row r="2" spans="1:6" x14ac:dyDescent="0.25">
      <c r="A2" s="263" t="s">
        <v>277</v>
      </c>
      <c r="B2" s="263" t="s">
        <v>995</v>
      </c>
      <c r="C2" s="272" t="s">
        <v>996</v>
      </c>
      <c r="D2" s="263" t="s">
        <v>149</v>
      </c>
      <c r="E2" s="263" t="s">
        <v>29</v>
      </c>
      <c r="F2" s="263" t="s">
        <v>234</v>
      </c>
    </row>
    <row r="3" spans="1:6" x14ac:dyDescent="0.25">
      <c r="A3" s="33">
        <v>1</v>
      </c>
      <c r="B3" s="33" t="s">
        <v>997</v>
      </c>
      <c r="C3" s="273" t="s">
        <v>999</v>
      </c>
      <c r="D3" s="33" t="s">
        <v>998</v>
      </c>
      <c r="E3" s="33" t="s">
        <v>1000</v>
      </c>
      <c r="F3" s="33" t="s">
        <v>1001</v>
      </c>
    </row>
    <row r="4" spans="1:6" x14ac:dyDescent="0.25">
      <c r="A4" s="33">
        <v>2</v>
      </c>
      <c r="B4" s="33" t="s">
        <v>1002</v>
      </c>
      <c r="C4" s="273" t="s">
        <v>1003</v>
      </c>
      <c r="D4" s="33" t="s">
        <v>907</v>
      </c>
      <c r="E4" s="33" t="s">
        <v>381</v>
      </c>
      <c r="F4" s="33"/>
    </row>
    <row r="5" spans="1:6" x14ac:dyDescent="0.25">
      <c r="A5" s="33">
        <v>3</v>
      </c>
      <c r="B5" s="33" t="s">
        <v>1004</v>
      </c>
      <c r="C5" s="273" t="s">
        <v>1598</v>
      </c>
      <c r="D5" s="33" t="s">
        <v>907</v>
      </c>
      <c r="E5" s="33" t="s">
        <v>1005</v>
      </c>
      <c r="F5" s="33" t="s">
        <v>1599</v>
      </c>
    </row>
    <row r="6" spans="1:6" x14ac:dyDescent="0.25">
      <c r="A6" s="33">
        <v>4</v>
      </c>
      <c r="B6" s="33" t="s">
        <v>380</v>
      </c>
      <c r="C6" s="273" t="s">
        <v>1006</v>
      </c>
      <c r="D6" s="33" t="s">
        <v>972</v>
      </c>
      <c r="E6" s="33" t="s">
        <v>983</v>
      </c>
      <c r="F6" s="33"/>
    </row>
    <row r="7" spans="1:6" x14ac:dyDescent="0.25">
      <c r="A7" s="33">
        <v>5</v>
      </c>
      <c r="B7" s="33" t="s">
        <v>1007</v>
      </c>
      <c r="C7" s="273" t="s">
        <v>1008</v>
      </c>
      <c r="D7" s="33" t="s">
        <v>1009</v>
      </c>
      <c r="E7" s="33" t="s">
        <v>1010</v>
      </c>
      <c r="F7" s="33"/>
    </row>
    <row r="8" spans="1:6" x14ac:dyDescent="0.25">
      <c r="A8" s="33">
        <v>6</v>
      </c>
      <c r="B8" s="33" t="s">
        <v>54</v>
      </c>
      <c r="C8" s="1586" t="s">
        <v>1013</v>
      </c>
      <c r="D8" s="1468" t="s">
        <v>1014</v>
      </c>
      <c r="E8" s="1468" t="s">
        <v>309</v>
      </c>
      <c r="F8" s="33"/>
    </row>
    <row r="9" spans="1:6" x14ac:dyDescent="0.25">
      <c r="A9" s="33">
        <v>7</v>
      </c>
      <c r="B9" s="33" t="s">
        <v>1011</v>
      </c>
      <c r="C9" s="1586"/>
      <c r="D9" s="1468"/>
      <c r="E9" s="1468"/>
      <c r="F9" s="33"/>
    </row>
    <row r="10" spans="1:6" x14ac:dyDescent="0.25">
      <c r="A10" s="33">
        <v>8</v>
      </c>
      <c r="B10" s="33" t="s">
        <v>1012</v>
      </c>
      <c r="C10" s="1586"/>
      <c r="D10" s="1468"/>
      <c r="E10" s="1468"/>
      <c r="F10" s="33"/>
    </row>
    <row r="11" spans="1:6" x14ac:dyDescent="0.25">
      <c r="A11" s="33">
        <v>9</v>
      </c>
      <c r="B11" s="33" t="s">
        <v>101</v>
      </c>
      <c r="C11" s="1586"/>
      <c r="D11" s="1468"/>
      <c r="E11" s="1468"/>
      <c r="F11" s="33"/>
    </row>
    <row r="12" spans="1:6" x14ac:dyDescent="0.25">
      <c r="A12" s="33">
        <v>10</v>
      </c>
      <c r="B12" s="33" t="s">
        <v>107</v>
      </c>
      <c r="C12" s="1586"/>
      <c r="D12" s="1468"/>
      <c r="E12" s="1468"/>
      <c r="F12" s="33"/>
    </row>
    <row r="13" spans="1:6" x14ac:dyDescent="0.25">
      <c r="A13" s="33">
        <v>11</v>
      </c>
      <c r="B13" s="33" t="s">
        <v>1015</v>
      </c>
      <c r="C13" s="273" t="s">
        <v>1016</v>
      </c>
      <c r="D13" s="33" t="s">
        <v>980</v>
      </c>
      <c r="E13" s="33" t="s">
        <v>139</v>
      </c>
      <c r="F13" s="33"/>
    </row>
    <row r="14" spans="1:6" x14ac:dyDescent="0.25">
      <c r="A14" s="33">
        <v>12</v>
      </c>
      <c r="B14" s="33" t="s">
        <v>1017</v>
      </c>
      <c r="C14" s="273" t="s">
        <v>1018</v>
      </c>
      <c r="D14" s="33" t="s">
        <v>980</v>
      </c>
      <c r="E14" s="33" t="s">
        <v>1019</v>
      </c>
      <c r="F14" s="33"/>
    </row>
    <row r="15" spans="1:6" x14ac:dyDescent="0.25">
      <c r="A15" s="33">
        <v>13</v>
      </c>
      <c r="B15" s="33" t="s">
        <v>1020</v>
      </c>
      <c r="C15" s="273" t="s">
        <v>1021</v>
      </c>
      <c r="D15" s="33" t="s">
        <v>980</v>
      </c>
      <c r="E15" s="33" t="s">
        <v>139</v>
      </c>
      <c r="F15" s="33"/>
    </row>
    <row r="16" spans="1:6" x14ac:dyDescent="0.25">
      <c r="A16" s="33">
        <v>14</v>
      </c>
      <c r="B16" s="33" t="s">
        <v>1022</v>
      </c>
      <c r="C16" s="273" t="s">
        <v>1023</v>
      </c>
      <c r="D16" s="33" t="s">
        <v>980</v>
      </c>
      <c r="E16" s="33" t="s">
        <v>1024</v>
      </c>
      <c r="F16" s="33"/>
    </row>
    <row r="17" spans="1:6" x14ac:dyDescent="0.25">
      <c r="A17" s="33">
        <v>15</v>
      </c>
      <c r="B17" s="33" t="s">
        <v>371</v>
      </c>
      <c r="C17" s="273" t="s">
        <v>1025</v>
      </c>
      <c r="D17" s="33" t="s">
        <v>980</v>
      </c>
      <c r="E17" s="33" t="s">
        <v>1026</v>
      </c>
      <c r="F17" s="33"/>
    </row>
    <row r="18" spans="1:6" x14ac:dyDescent="0.25">
      <c r="A18" s="33">
        <v>16</v>
      </c>
      <c r="B18" s="33" t="s">
        <v>1027</v>
      </c>
      <c r="C18" s="273" t="s">
        <v>1028</v>
      </c>
      <c r="D18" s="33" t="s">
        <v>980</v>
      </c>
      <c r="E18" s="33" t="s">
        <v>1005</v>
      </c>
      <c r="F18" s="33"/>
    </row>
    <row r="19" spans="1:6" x14ac:dyDescent="0.25">
      <c r="A19" s="33">
        <v>17</v>
      </c>
      <c r="B19" s="33" t="s">
        <v>497</v>
      </c>
      <c r="C19" s="1586" t="s">
        <v>1030</v>
      </c>
      <c r="D19" s="1468" t="s">
        <v>980</v>
      </c>
      <c r="E19" s="1468" t="s">
        <v>1031</v>
      </c>
      <c r="F19" s="33"/>
    </row>
    <row r="20" spans="1:6" x14ac:dyDescent="0.25">
      <c r="A20" s="33">
        <v>18</v>
      </c>
      <c r="B20" s="33" t="s">
        <v>1029</v>
      </c>
      <c r="C20" s="1586"/>
      <c r="D20" s="1468"/>
      <c r="E20" s="1468"/>
      <c r="F20" s="33"/>
    </row>
    <row r="21" spans="1:6" x14ac:dyDescent="0.25">
      <c r="A21" s="33">
        <v>19</v>
      </c>
      <c r="B21" s="33" t="s">
        <v>1032</v>
      </c>
      <c r="C21" s="273" t="s">
        <v>1033</v>
      </c>
      <c r="D21" s="33" t="s">
        <v>980</v>
      </c>
      <c r="E21" s="33" t="s">
        <v>1034</v>
      </c>
      <c r="F21" s="33"/>
    </row>
    <row r="22" spans="1:6" x14ac:dyDescent="0.25">
      <c r="A22" s="33">
        <v>20</v>
      </c>
      <c r="B22" s="33" t="s">
        <v>1035</v>
      </c>
      <c r="C22" s="273" t="s">
        <v>1036</v>
      </c>
      <c r="D22" s="33" t="s">
        <v>980</v>
      </c>
      <c r="E22" s="33" t="s">
        <v>1037</v>
      </c>
      <c r="F22" s="33"/>
    </row>
    <row r="23" spans="1:6" x14ac:dyDescent="0.25">
      <c r="A23" s="33">
        <v>21</v>
      </c>
      <c r="B23" s="33" t="s">
        <v>1038</v>
      </c>
      <c r="C23" s="273" t="s">
        <v>1039</v>
      </c>
      <c r="D23" s="33" t="s">
        <v>1040</v>
      </c>
      <c r="E23" s="33" t="s">
        <v>637</v>
      </c>
      <c r="F23" s="33"/>
    </row>
    <row r="24" spans="1:6" x14ac:dyDescent="0.25">
      <c r="A24" s="33">
        <v>22</v>
      </c>
      <c r="B24" s="33" t="s">
        <v>1041</v>
      </c>
      <c r="C24" s="273" t="s">
        <v>1042</v>
      </c>
      <c r="D24" s="33" t="s">
        <v>1040</v>
      </c>
      <c r="E24" s="33" t="s">
        <v>1043</v>
      </c>
      <c r="F24" s="33"/>
    </row>
    <row r="25" spans="1:6" x14ac:dyDescent="0.25">
      <c r="A25" s="33">
        <v>23</v>
      </c>
      <c r="B25" s="33" t="s">
        <v>1044</v>
      </c>
      <c r="C25" s="273" t="s">
        <v>1045</v>
      </c>
      <c r="D25" s="33" t="s">
        <v>1046</v>
      </c>
      <c r="E25" s="33" t="s">
        <v>983</v>
      </c>
      <c r="F25" s="33"/>
    </row>
    <row r="26" spans="1:6" x14ac:dyDescent="0.25">
      <c r="A26" s="33">
        <v>24</v>
      </c>
      <c r="B26" s="33" t="s">
        <v>1074</v>
      </c>
      <c r="C26" s="273" t="s">
        <v>1075</v>
      </c>
      <c r="D26" s="33" t="s">
        <v>1076</v>
      </c>
      <c r="E26" s="33" t="s">
        <v>1077</v>
      </c>
      <c r="F26" s="33"/>
    </row>
    <row r="27" spans="1:6" x14ac:dyDescent="0.25">
      <c r="A27" s="33">
        <v>25</v>
      </c>
      <c r="B27" s="33" t="s">
        <v>1078</v>
      </c>
      <c r="C27" s="1583" t="s">
        <v>1080</v>
      </c>
      <c r="D27" s="1443" t="s">
        <v>1081</v>
      </c>
      <c r="E27" s="1443" t="s">
        <v>1082</v>
      </c>
      <c r="F27" s="33"/>
    </row>
    <row r="28" spans="1:6" x14ac:dyDescent="0.25">
      <c r="A28" s="100">
        <v>26</v>
      </c>
      <c r="B28" s="100" t="s">
        <v>486</v>
      </c>
      <c r="C28" s="1585"/>
      <c r="D28" s="1444"/>
      <c r="E28" s="1444"/>
      <c r="F28" s="100" t="s">
        <v>1259</v>
      </c>
    </row>
    <row r="29" spans="1:6" x14ac:dyDescent="0.25">
      <c r="A29" s="33">
        <v>27</v>
      </c>
      <c r="B29" s="33" t="s">
        <v>1079</v>
      </c>
      <c r="C29" s="1584"/>
      <c r="D29" s="1445"/>
      <c r="E29" s="1445"/>
      <c r="F29" s="278"/>
    </row>
    <row r="30" spans="1:6" x14ac:dyDescent="0.25">
      <c r="A30" s="33">
        <v>28</v>
      </c>
      <c r="B30" s="33" t="s">
        <v>1083</v>
      </c>
      <c r="C30" s="273" t="s">
        <v>1085</v>
      </c>
      <c r="D30" s="33" t="s">
        <v>1084</v>
      </c>
      <c r="E30" s="33" t="s">
        <v>1026</v>
      </c>
      <c r="F30" s="33"/>
    </row>
    <row r="31" spans="1:6" x14ac:dyDescent="0.25">
      <c r="A31" s="33">
        <v>29</v>
      </c>
      <c r="B31" s="33" t="s">
        <v>457</v>
      </c>
      <c r="C31" s="273" t="s">
        <v>1086</v>
      </c>
      <c r="D31" s="33" t="s">
        <v>1084</v>
      </c>
      <c r="E31" s="33" t="s">
        <v>1087</v>
      </c>
      <c r="F31" s="33"/>
    </row>
    <row r="32" spans="1:6" x14ac:dyDescent="0.25">
      <c r="A32" s="33">
        <v>30</v>
      </c>
      <c r="B32" s="33" t="s">
        <v>1088</v>
      </c>
      <c r="C32" s="1583" t="s">
        <v>1089</v>
      </c>
      <c r="D32" s="1443" t="s">
        <v>1084</v>
      </c>
      <c r="E32" s="1443" t="s">
        <v>1090</v>
      </c>
      <c r="F32" s="33"/>
    </row>
    <row r="33" spans="1:6" x14ac:dyDescent="0.25">
      <c r="A33" s="33">
        <v>31</v>
      </c>
      <c r="B33" s="33" t="s">
        <v>70</v>
      </c>
      <c r="C33" s="1584"/>
      <c r="D33" s="1445"/>
      <c r="E33" s="1445"/>
      <c r="F33" s="74"/>
    </row>
    <row r="34" spans="1:6" x14ac:dyDescent="0.25">
      <c r="A34" s="33">
        <v>32</v>
      </c>
      <c r="B34" s="33" t="s">
        <v>1091</v>
      </c>
      <c r="C34" s="273" t="s">
        <v>1092</v>
      </c>
      <c r="D34" s="33" t="s">
        <v>1093</v>
      </c>
      <c r="E34" s="33" t="s">
        <v>1094</v>
      </c>
      <c r="F34" s="33" t="s">
        <v>1163</v>
      </c>
    </row>
    <row r="35" spans="1:6" x14ac:dyDescent="0.25">
      <c r="A35" s="33">
        <v>33</v>
      </c>
      <c r="B35" s="33" t="s">
        <v>1103</v>
      </c>
      <c r="C35" s="273" t="s">
        <v>1104</v>
      </c>
      <c r="D35" s="33" t="s">
        <v>1105</v>
      </c>
      <c r="E35" s="33" t="s">
        <v>1019</v>
      </c>
      <c r="F35" s="33"/>
    </row>
    <row r="36" spans="1:6" x14ac:dyDescent="0.25">
      <c r="A36" s="33">
        <v>34</v>
      </c>
      <c r="B36" s="33" t="s">
        <v>508</v>
      </c>
      <c r="C36" s="273" t="s">
        <v>1106</v>
      </c>
      <c r="D36" s="33" t="s">
        <v>1107</v>
      </c>
      <c r="E36" s="33" t="s">
        <v>1108</v>
      </c>
      <c r="F36" s="33"/>
    </row>
    <row r="37" spans="1:6" x14ac:dyDescent="0.25">
      <c r="A37" s="33">
        <v>35</v>
      </c>
      <c r="B37" s="33" t="s">
        <v>1117</v>
      </c>
      <c r="C37" s="273" t="s">
        <v>1118</v>
      </c>
      <c r="D37" s="33" t="s">
        <v>1119</v>
      </c>
      <c r="E37" s="33" t="s">
        <v>1120</v>
      </c>
      <c r="F37" s="33"/>
    </row>
    <row r="38" spans="1:6" x14ac:dyDescent="0.25">
      <c r="A38" s="33">
        <v>36</v>
      </c>
      <c r="B38" s="33" t="s">
        <v>1177</v>
      </c>
      <c r="C38" s="273" t="s">
        <v>1178</v>
      </c>
      <c r="D38" s="33" t="s">
        <v>1179</v>
      </c>
      <c r="E38" s="33" t="s">
        <v>1180</v>
      </c>
      <c r="F38" s="33"/>
    </row>
    <row r="39" spans="1:6" x14ac:dyDescent="0.25">
      <c r="A39" s="33">
        <v>37</v>
      </c>
      <c r="B39" s="33" t="s">
        <v>1358</v>
      </c>
      <c r="C39" s="273" t="s">
        <v>1359</v>
      </c>
      <c r="D39" s="33" t="s">
        <v>1360</v>
      </c>
      <c r="E39" s="33" t="s">
        <v>1019</v>
      </c>
      <c r="F39" s="33"/>
    </row>
    <row r="40" spans="1:6" x14ac:dyDescent="0.25">
      <c r="A40" s="33">
        <v>38</v>
      </c>
      <c r="B40" s="33" t="s">
        <v>1518</v>
      </c>
      <c r="C40" s="273" t="s">
        <v>1519</v>
      </c>
      <c r="D40" s="33" t="s">
        <v>1520</v>
      </c>
      <c r="E40" s="33" t="s">
        <v>983</v>
      </c>
      <c r="F40" s="33"/>
    </row>
    <row r="41" spans="1:6" x14ac:dyDescent="0.25">
      <c r="A41" s="33">
        <v>39</v>
      </c>
      <c r="B41" s="33" t="s">
        <v>1581</v>
      </c>
      <c r="C41" s="273" t="s">
        <v>1582</v>
      </c>
      <c r="D41" s="33" t="s">
        <v>1583</v>
      </c>
      <c r="E41" s="33" t="s">
        <v>1149</v>
      </c>
      <c r="F41" s="33"/>
    </row>
    <row r="42" spans="1:6" x14ac:dyDescent="0.25">
      <c r="A42" s="33">
        <v>40</v>
      </c>
      <c r="B42" s="33" t="s">
        <v>1608</v>
      </c>
      <c r="C42" s="273" t="s">
        <v>1609</v>
      </c>
      <c r="D42" s="33" t="s">
        <v>1610</v>
      </c>
      <c r="E42" s="33" t="s">
        <v>1235</v>
      </c>
      <c r="F42" s="33"/>
    </row>
    <row r="43" spans="1:6" x14ac:dyDescent="0.25">
      <c r="A43" s="33">
        <v>41</v>
      </c>
      <c r="B43" s="33" t="s">
        <v>1611</v>
      </c>
      <c r="C43" s="273" t="s">
        <v>1612</v>
      </c>
      <c r="D43" s="33" t="s">
        <v>1613</v>
      </c>
      <c r="E43" s="33" t="s">
        <v>1203</v>
      </c>
      <c r="F43" s="33"/>
    </row>
    <row r="44" spans="1:6" x14ac:dyDescent="0.25">
      <c r="A44" s="33">
        <v>42</v>
      </c>
      <c r="B44" s="33" t="s">
        <v>1202</v>
      </c>
      <c r="C44" s="273" t="s">
        <v>1612</v>
      </c>
      <c r="D44" s="33" t="s">
        <v>1613</v>
      </c>
      <c r="E44" s="33" t="s">
        <v>1203</v>
      </c>
      <c r="F44" s="33"/>
    </row>
    <row r="45" spans="1:6" x14ac:dyDescent="0.25">
      <c r="A45" s="33">
        <v>43</v>
      </c>
      <c r="B45" s="33" t="s">
        <v>1614</v>
      </c>
      <c r="C45" s="273" t="s">
        <v>1615</v>
      </c>
      <c r="D45" s="33" t="s">
        <v>1616</v>
      </c>
      <c r="E45" s="33" t="s">
        <v>1617</v>
      </c>
      <c r="F45" s="33"/>
    </row>
    <row r="46" spans="1:6" x14ac:dyDescent="0.25">
      <c r="A46" s="33">
        <v>44</v>
      </c>
      <c r="B46" s="33" t="s">
        <v>1410</v>
      </c>
      <c r="C46" s="273" t="s">
        <v>1618</v>
      </c>
      <c r="D46" s="33" t="s">
        <v>1616</v>
      </c>
      <c r="E46" s="33" t="s">
        <v>1010</v>
      </c>
      <c r="F46" s="33"/>
    </row>
    <row r="47" spans="1:6" x14ac:dyDescent="0.25">
      <c r="A47" s="33">
        <v>45</v>
      </c>
      <c r="B47" s="261" t="s">
        <v>1660</v>
      </c>
      <c r="C47" s="467" t="s">
        <v>1661</v>
      </c>
      <c r="D47" s="261" t="s">
        <v>1639</v>
      </c>
      <c r="E47" s="261" t="s">
        <v>589</v>
      </c>
      <c r="F47" s="261"/>
    </row>
    <row r="48" spans="1:6" x14ac:dyDescent="0.25">
      <c r="A48" s="33">
        <v>46</v>
      </c>
      <c r="B48" s="33" t="s">
        <v>1505</v>
      </c>
      <c r="C48" s="273" t="s">
        <v>1666</v>
      </c>
      <c r="D48" s="33" t="s">
        <v>1667</v>
      </c>
      <c r="E48" s="33" t="s">
        <v>1668</v>
      </c>
      <c r="F48" s="33"/>
    </row>
    <row r="49" spans="1:6" x14ac:dyDescent="0.25">
      <c r="A49" s="33">
        <v>47</v>
      </c>
      <c r="B49" s="33" t="s">
        <v>1692</v>
      </c>
      <c r="C49" s="273" t="s">
        <v>1693</v>
      </c>
      <c r="D49" s="33" t="s">
        <v>1694</v>
      </c>
      <c r="E49" s="33" t="s">
        <v>1235</v>
      </c>
      <c r="F49" s="33"/>
    </row>
    <row r="50" spans="1:6" x14ac:dyDescent="0.25">
      <c r="A50" s="33">
        <v>48</v>
      </c>
      <c r="B50" s="33" t="s">
        <v>1722</v>
      </c>
      <c r="C50" s="273" t="s">
        <v>1723</v>
      </c>
      <c r="D50" s="33" t="s">
        <v>1724</v>
      </c>
      <c r="E50" s="33" t="s">
        <v>1149</v>
      </c>
      <c r="F50" s="33"/>
    </row>
    <row r="51" spans="1:6" x14ac:dyDescent="0.25">
      <c r="A51" s="33">
        <v>49</v>
      </c>
      <c r="B51" s="278" t="s">
        <v>1806</v>
      </c>
      <c r="C51" s="468" t="s">
        <v>1881</v>
      </c>
      <c r="D51" s="278" t="s">
        <v>1882</v>
      </c>
      <c r="E51" s="278" t="s">
        <v>1883</v>
      </c>
      <c r="F51" s="278"/>
    </row>
    <row r="52" spans="1:6" x14ac:dyDescent="0.25">
      <c r="A52" s="717">
        <v>50</v>
      </c>
      <c r="B52" s="717" t="s">
        <v>2071</v>
      </c>
      <c r="C52" s="718" t="s">
        <v>2072</v>
      </c>
      <c r="D52" s="717" t="s">
        <v>2073</v>
      </c>
      <c r="E52" s="717" t="s">
        <v>1149</v>
      </c>
      <c r="F52" s="717"/>
    </row>
    <row r="53" spans="1:6" x14ac:dyDescent="0.25">
      <c r="A53" s="717">
        <v>51</v>
      </c>
      <c r="B53" s="717" t="s">
        <v>2074</v>
      </c>
      <c r="C53" s="718" t="s">
        <v>2082</v>
      </c>
      <c r="D53" s="717" t="s">
        <v>2083</v>
      </c>
      <c r="E53" s="717" t="s">
        <v>1019</v>
      </c>
      <c r="F53" s="717"/>
    </row>
  </sheetData>
  <mergeCells count="13">
    <mergeCell ref="A1:F1"/>
    <mergeCell ref="C8:C12"/>
    <mergeCell ref="D8:D12"/>
    <mergeCell ref="E8:E12"/>
    <mergeCell ref="C19:C20"/>
    <mergeCell ref="D19:D20"/>
    <mergeCell ref="E19:E20"/>
    <mergeCell ref="C32:C33"/>
    <mergeCell ref="D32:D33"/>
    <mergeCell ref="E32:E33"/>
    <mergeCell ref="C27:C29"/>
    <mergeCell ref="D27:D29"/>
    <mergeCell ref="E27:E29"/>
  </mergeCells>
  <pageMargins left="0.25" right="0.25" top="0.75" bottom="0.75" header="0.3" footer="0.3"/>
  <pageSetup scale="8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5"/>
  <sheetViews>
    <sheetView rightToLeft="1" workbookViewId="0">
      <selection activeCell="I16" sqref="I16"/>
    </sheetView>
  </sheetViews>
  <sheetFormatPr defaultRowHeight="15" x14ac:dyDescent="0.25"/>
  <cols>
    <col min="1" max="1" width="5.85546875" customWidth="1"/>
    <col min="2" max="2" width="36.5703125" customWidth="1"/>
    <col min="3" max="3" width="18" bestFit="1" customWidth="1"/>
    <col min="5" max="5" width="7.28515625" customWidth="1"/>
    <col min="6" max="6" width="35.140625" bestFit="1" customWidth="1"/>
    <col min="7" max="7" width="18" bestFit="1" customWidth="1"/>
  </cols>
  <sheetData>
    <row r="2" spans="1:7" ht="29.25" thickBot="1" x14ac:dyDescent="0.3">
      <c r="A2" s="42"/>
      <c r="B2" s="1577" t="s">
        <v>1096</v>
      </c>
      <c r="C2" s="1577"/>
      <c r="D2" s="1577"/>
      <c r="E2" s="1577"/>
      <c r="F2" s="1577"/>
      <c r="G2" s="1577"/>
    </row>
    <row r="3" spans="1:7" ht="24.75" thickBot="1" x14ac:dyDescent="0.3">
      <c r="A3" s="1587" t="s">
        <v>277</v>
      </c>
      <c r="B3" s="1589" t="s">
        <v>7</v>
      </c>
      <c r="C3" s="279" t="s">
        <v>33</v>
      </c>
      <c r="D3" s="280"/>
      <c r="E3" s="1591" t="s">
        <v>277</v>
      </c>
      <c r="F3" s="1593" t="s">
        <v>7</v>
      </c>
      <c r="G3" s="281" t="s">
        <v>33</v>
      </c>
    </row>
    <row r="4" spans="1:7" ht="24.75" thickBot="1" x14ac:dyDescent="0.3">
      <c r="A4" s="1588"/>
      <c r="B4" s="1590"/>
      <c r="C4" s="282" t="s">
        <v>34</v>
      </c>
      <c r="D4" s="280"/>
      <c r="E4" s="1592"/>
      <c r="F4" s="1594"/>
      <c r="G4" s="283" t="s">
        <v>34</v>
      </c>
    </row>
    <row r="5" spans="1:7" ht="24.75" x14ac:dyDescent="0.25">
      <c r="A5" s="284">
        <v>1</v>
      </c>
      <c r="B5" s="285" t="s">
        <v>36</v>
      </c>
      <c r="C5" s="286" t="s">
        <v>40</v>
      </c>
      <c r="D5" s="287"/>
      <c r="E5" s="284">
        <v>52</v>
      </c>
      <c r="F5" s="285" t="s">
        <v>316</v>
      </c>
      <c r="G5" s="286" t="s">
        <v>79</v>
      </c>
    </row>
    <row r="6" spans="1:7" ht="24.75" x14ac:dyDescent="0.25">
      <c r="A6" s="288">
        <v>2</v>
      </c>
      <c r="B6" s="289" t="s">
        <v>41</v>
      </c>
      <c r="C6" s="290" t="s">
        <v>40</v>
      </c>
      <c r="D6" s="287"/>
      <c r="E6" s="288">
        <v>53</v>
      </c>
      <c r="F6" s="289" t="s">
        <v>371</v>
      </c>
      <c r="G6" s="290" t="s">
        <v>79</v>
      </c>
    </row>
    <row r="7" spans="1:7" ht="24.75" x14ac:dyDescent="0.25">
      <c r="A7" s="288">
        <v>3</v>
      </c>
      <c r="B7" s="289" t="s">
        <v>9</v>
      </c>
      <c r="C7" s="290" t="s">
        <v>40</v>
      </c>
      <c r="D7" s="287"/>
      <c r="E7" s="291">
        <v>54</v>
      </c>
      <c r="F7" s="292" t="s">
        <v>325</v>
      </c>
      <c r="G7" s="293" t="s">
        <v>52</v>
      </c>
    </row>
    <row r="8" spans="1:7" ht="49.5" x14ac:dyDescent="0.25">
      <c r="A8" s="291">
        <v>4</v>
      </c>
      <c r="B8" s="292" t="s">
        <v>49</v>
      </c>
      <c r="C8" s="293" t="s">
        <v>52</v>
      </c>
      <c r="D8" s="287"/>
      <c r="E8" s="288">
        <v>55</v>
      </c>
      <c r="F8" s="289" t="s">
        <v>331</v>
      </c>
      <c r="G8" s="290" t="s">
        <v>79</v>
      </c>
    </row>
    <row r="9" spans="1:7" ht="24.75" x14ac:dyDescent="0.25">
      <c r="A9" s="288">
        <v>5</v>
      </c>
      <c r="B9" s="289" t="s">
        <v>54</v>
      </c>
      <c r="C9" s="290" t="s">
        <v>40</v>
      </c>
      <c r="D9" s="287"/>
      <c r="E9" s="288">
        <v>56</v>
      </c>
      <c r="F9" s="289" t="s">
        <v>368</v>
      </c>
      <c r="G9" s="290" t="s">
        <v>79</v>
      </c>
    </row>
    <row r="10" spans="1:7" ht="24.75" x14ac:dyDescent="0.25">
      <c r="A10" s="291">
        <v>6</v>
      </c>
      <c r="B10" s="292" t="s">
        <v>56</v>
      </c>
      <c r="C10" s="293" t="s">
        <v>52</v>
      </c>
      <c r="D10" s="287"/>
      <c r="E10" s="288">
        <v>57</v>
      </c>
      <c r="F10" s="289" t="s">
        <v>340</v>
      </c>
      <c r="G10" s="290" t="s">
        <v>79</v>
      </c>
    </row>
    <row r="11" spans="1:7" ht="24.75" x14ac:dyDescent="0.25">
      <c r="A11" s="288">
        <v>7</v>
      </c>
      <c r="B11" s="289" t="s">
        <v>16</v>
      </c>
      <c r="C11" s="290" t="s">
        <v>40</v>
      </c>
      <c r="D11" s="287"/>
      <c r="E11" s="291">
        <v>58</v>
      </c>
      <c r="F11" s="292" t="s">
        <v>380</v>
      </c>
      <c r="G11" s="293" t="s">
        <v>52</v>
      </c>
    </row>
    <row r="12" spans="1:7" ht="24.75" x14ac:dyDescent="0.25">
      <c r="A12" s="291">
        <v>8</v>
      </c>
      <c r="B12" s="292" t="s">
        <v>11</v>
      </c>
      <c r="C12" s="293" t="s">
        <v>52</v>
      </c>
      <c r="D12" s="287"/>
      <c r="E12" s="288">
        <v>59</v>
      </c>
      <c r="F12" s="289" t="s">
        <v>386</v>
      </c>
      <c r="G12" s="290" t="s">
        <v>79</v>
      </c>
    </row>
    <row r="13" spans="1:7" ht="24.75" x14ac:dyDescent="0.25">
      <c r="A13" s="288">
        <v>9</v>
      </c>
      <c r="B13" s="289" t="s">
        <v>8</v>
      </c>
      <c r="C13" s="290" t="s">
        <v>40</v>
      </c>
      <c r="D13" s="287"/>
      <c r="E13" s="288">
        <v>60</v>
      </c>
      <c r="F13" s="289" t="s">
        <v>413</v>
      </c>
      <c r="G13" s="290" t="s">
        <v>79</v>
      </c>
    </row>
    <row r="14" spans="1:7" ht="24.75" x14ac:dyDescent="0.25">
      <c r="A14" s="288">
        <v>10</v>
      </c>
      <c r="B14" s="289" t="s">
        <v>15</v>
      </c>
      <c r="C14" s="290" t="s">
        <v>40</v>
      </c>
      <c r="D14" s="287"/>
      <c r="E14" s="288">
        <v>61</v>
      </c>
      <c r="F14" s="289" t="s">
        <v>419</v>
      </c>
      <c r="G14" s="290" t="s">
        <v>79</v>
      </c>
    </row>
    <row r="15" spans="1:7" ht="24.75" x14ac:dyDescent="0.25">
      <c r="A15" s="288">
        <v>11</v>
      </c>
      <c r="B15" s="289" t="s">
        <v>14</v>
      </c>
      <c r="C15" s="290" t="s">
        <v>40</v>
      </c>
      <c r="D15" s="287"/>
      <c r="E15" s="288">
        <v>62</v>
      </c>
      <c r="F15" s="289" t="s">
        <v>422</v>
      </c>
      <c r="G15" s="290" t="s">
        <v>79</v>
      </c>
    </row>
    <row r="16" spans="1:7" ht="24.75" x14ac:dyDescent="0.25">
      <c r="A16" s="291">
        <v>12</v>
      </c>
      <c r="B16" s="292" t="s">
        <v>70</v>
      </c>
      <c r="C16" s="293" t="s">
        <v>52</v>
      </c>
      <c r="D16" s="287"/>
      <c r="E16" s="288">
        <v>63</v>
      </c>
      <c r="F16" s="289" t="s">
        <v>427</v>
      </c>
      <c r="G16" s="290" t="s">
        <v>79</v>
      </c>
    </row>
    <row r="17" spans="1:7" ht="24.75" x14ac:dyDescent="0.25">
      <c r="A17" s="291">
        <v>13</v>
      </c>
      <c r="B17" s="292" t="s">
        <v>19</v>
      </c>
      <c r="C17" s="293" t="s">
        <v>52</v>
      </c>
      <c r="D17" s="287"/>
      <c r="E17" s="288">
        <v>64</v>
      </c>
      <c r="F17" s="289" t="s">
        <v>434</v>
      </c>
      <c r="G17" s="290" t="s">
        <v>79</v>
      </c>
    </row>
    <row r="18" spans="1:7" ht="24.75" x14ac:dyDescent="0.25">
      <c r="A18" s="288">
        <v>14</v>
      </c>
      <c r="B18" s="289" t="s">
        <v>18</v>
      </c>
      <c r="C18" s="290" t="s">
        <v>40</v>
      </c>
      <c r="D18" s="287"/>
      <c r="E18" s="288">
        <v>65</v>
      </c>
      <c r="F18" s="289" t="s">
        <v>438</v>
      </c>
      <c r="G18" s="290" t="s">
        <v>79</v>
      </c>
    </row>
    <row r="19" spans="1:7" ht="24.75" x14ac:dyDescent="0.25">
      <c r="A19" s="288">
        <v>15</v>
      </c>
      <c r="B19" s="289" t="s">
        <v>12</v>
      </c>
      <c r="C19" s="290" t="s">
        <v>79</v>
      </c>
      <c r="D19" s="287"/>
      <c r="E19" s="288">
        <v>66</v>
      </c>
      <c r="F19" s="289" t="s">
        <v>445</v>
      </c>
      <c r="G19" s="290" t="s">
        <v>79</v>
      </c>
    </row>
    <row r="20" spans="1:7" ht="24.75" x14ac:dyDescent="0.25">
      <c r="A20" s="288">
        <v>16</v>
      </c>
      <c r="B20" s="289" t="s">
        <v>10</v>
      </c>
      <c r="C20" s="290" t="s">
        <v>79</v>
      </c>
      <c r="D20" s="287"/>
      <c r="E20" s="291">
        <v>67</v>
      </c>
      <c r="F20" s="294" t="s">
        <v>451</v>
      </c>
      <c r="G20" s="293" t="s">
        <v>52</v>
      </c>
    </row>
    <row r="21" spans="1:7" ht="24.75" x14ac:dyDescent="0.25">
      <c r="A21" s="288">
        <v>17</v>
      </c>
      <c r="B21" s="289" t="s">
        <v>83</v>
      </c>
      <c r="C21" s="290" t="s">
        <v>79</v>
      </c>
      <c r="D21" s="287"/>
      <c r="E21" s="288">
        <v>68</v>
      </c>
      <c r="F21" s="289" t="s">
        <v>457</v>
      </c>
      <c r="G21" s="290" t="s">
        <v>79</v>
      </c>
    </row>
    <row r="22" spans="1:7" ht="24.75" x14ac:dyDescent="0.25">
      <c r="A22" s="288">
        <v>18</v>
      </c>
      <c r="B22" s="289" t="s">
        <v>102</v>
      </c>
      <c r="C22" s="290" t="s">
        <v>79</v>
      </c>
      <c r="D22" s="287"/>
      <c r="E22" s="288">
        <v>69</v>
      </c>
      <c r="F22" s="289" t="s">
        <v>465</v>
      </c>
      <c r="G22" s="290" t="s">
        <v>40</v>
      </c>
    </row>
    <row r="23" spans="1:7" ht="24.75" x14ac:dyDescent="0.25">
      <c r="A23" s="288">
        <v>19</v>
      </c>
      <c r="B23" s="289" t="s">
        <v>101</v>
      </c>
      <c r="C23" s="290" t="s">
        <v>79</v>
      </c>
      <c r="D23" s="287"/>
      <c r="E23" s="288">
        <v>70</v>
      </c>
      <c r="F23" s="289" t="s">
        <v>468</v>
      </c>
      <c r="G23" s="290" t="s">
        <v>79</v>
      </c>
    </row>
    <row r="24" spans="1:7" ht="24.75" x14ac:dyDescent="0.25">
      <c r="A24" s="288">
        <v>20</v>
      </c>
      <c r="B24" s="289" t="s">
        <v>87</v>
      </c>
      <c r="C24" s="290" t="s">
        <v>79</v>
      </c>
      <c r="D24" s="287"/>
      <c r="E24" s="288">
        <v>71</v>
      </c>
      <c r="F24" s="289" t="s">
        <v>473</v>
      </c>
      <c r="G24" s="290" t="s">
        <v>79</v>
      </c>
    </row>
    <row r="25" spans="1:7" ht="24.75" x14ac:dyDescent="0.25">
      <c r="A25" s="288">
        <v>21</v>
      </c>
      <c r="B25" s="289" t="s">
        <v>92</v>
      </c>
      <c r="C25" s="290" t="s">
        <v>79</v>
      </c>
      <c r="D25" s="287"/>
      <c r="E25" s="288">
        <v>72</v>
      </c>
      <c r="F25" s="295" t="s">
        <v>477</v>
      </c>
      <c r="G25" s="290" t="s">
        <v>79</v>
      </c>
    </row>
    <row r="26" spans="1:7" ht="24.75" x14ac:dyDescent="0.25">
      <c r="A26" s="291">
        <v>22</v>
      </c>
      <c r="B26" s="292" t="s">
        <v>17</v>
      </c>
      <c r="C26" s="293" t="s">
        <v>985</v>
      </c>
      <c r="D26" s="287"/>
      <c r="E26" s="288">
        <v>73</v>
      </c>
      <c r="F26" s="295" t="s">
        <v>486</v>
      </c>
      <c r="G26" s="290" t="s">
        <v>79</v>
      </c>
    </row>
    <row r="27" spans="1:7" ht="24.75" x14ac:dyDescent="0.25">
      <c r="A27" s="288">
        <v>23</v>
      </c>
      <c r="B27" s="289" t="s">
        <v>1097</v>
      </c>
      <c r="C27" s="290" t="s">
        <v>79</v>
      </c>
      <c r="D27" s="287"/>
      <c r="E27" s="288">
        <v>74</v>
      </c>
      <c r="F27" s="295" t="s">
        <v>491</v>
      </c>
      <c r="G27" s="290" t="s">
        <v>79</v>
      </c>
    </row>
    <row r="28" spans="1:7" ht="24.75" x14ac:dyDescent="0.25">
      <c r="A28" s="291">
        <v>24</v>
      </c>
      <c r="B28" s="292" t="s">
        <v>107</v>
      </c>
      <c r="C28" s="293" t="s">
        <v>52</v>
      </c>
      <c r="D28" s="287"/>
      <c r="E28" s="288">
        <v>75</v>
      </c>
      <c r="F28" s="295" t="s">
        <v>497</v>
      </c>
      <c r="G28" s="290" t="s">
        <v>79</v>
      </c>
    </row>
    <row r="29" spans="1:7" ht="24.75" x14ac:dyDescent="0.25">
      <c r="A29" s="288">
        <v>25</v>
      </c>
      <c r="B29" s="289" t="s">
        <v>110</v>
      </c>
      <c r="C29" s="290" t="s">
        <v>79</v>
      </c>
      <c r="D29" s="287"/>
      <c r="E29" s="288">
        <v>76</v>
      </c>
      <c r="F29" s="295" t="s">
        <v>503</v>
      </c>
      <c r="G29" s="290" t="s">
        <v>79</v>
      </c>
    </row>
    <row r="30" spans="1:7" ht="24.75" x14ac:dyDescent="0.25">
      <c r="A30" s="288">
        <v>26</v>
      </c>
      <c r="B30" s="289" t="s">
        <v>111</v>
      </c>
      <c r="C30" s="290" t="s">
        <v>79</v>
      </c>
      <c r="D30" s="287"/>
      <c r="E30" s="288">
        <v>77</v>
      </c>
      <c r="F30" s="295" t="s">
        <v>508</v>
      </c>
      <c r="G30" s="290" t="s">
        <v>79</v>
      </c>
    </row>
    <row r="31" spans="1:7" ht="24.75" x14ac:dyDescent="0.25">
      <c r="A31" s="291">
        <v>27</v>
      </c>
      <c r="B31" s="292" t="s">
        <v>230</v>
      </c>
      <c r="C31" s="293" t="s">
        <v>52</v>
      </c>
      <c r="D31" s="287"/>
      <c r="E31" s="288">
        <v>78</v>
      </c>
      <c r="F31" s="295" t="s">
        <v>537</v>
      </c>
      <c r="G31" s="290" t="s">
        <v>79</v>
      </c>
    </row>
    <row r="32" spans="1:7" ht="24.75" x14ac:dyDescent="0.25">
      <c r="A32" s="288">
        <v>28</v>
      </c>
      <c r="B32" s="289" t="s">
        <v>113</v>
      </c>
      <c r="C32" s="290" t="s">
        <v>79</v>
      </c>
      <c r="D32" s="287"/>
      <c r="E32" s="288">
        <v>79</v>
      </c>
      <c r="F32" s="295" t="s">
        <v>558</v>
      </c>
      <c r="G32" s="290" t="s">
        <v>79</v>
      </c>
    </row>
    <row r="33" spans="1:7" ht="24.75" x14ac:dyDescent="0.25">
      <c r="A33" s="288">
        <v>29</v>
      </c>
      <c r="B33" s="289" t="s">
        <v>137</v>
      </c>
      <c r="C33" s="290" t="s">
        <v>79</v>
      </c>
      <c r="D33" s="287"/>
      <c r="E33" s="288">
        <v>80</v>
      </c>
      <c r="F33" s="295" t="s">
        <v>568</v>
      </c>
      <c r="G33" s="290" t="s">
        <v>79</v>
      </c>
    </row>
    <row r="34" spans="1:7" ht="24.75" x14ac:dyDescent="0.25">
      <c r="A34" s="288">
        <v>30</v>
      </c>
      <c r="B34" s="289" t="s">
        <v>126</v>
      </c>
      <c r="C34" s="290" t="s">
        <v>40</v>
      </c>
      <c r="D34" s="287"/>
      <c r="E34" s="288">
        <v>81</v>
      </c>
      <c r="F34" s="295" t="s">
        <v>573</v>
      </c>
      <c r="G34" s="290" t="s">
        <v>79</v>
      </c>
    </row>
    <row r="35" spans="1:7" ht="24.75" x14ac:dyDescent="0.25">
      <c r="A35" s="288">
        <v>31</v>
      </c>
      <c r="B35" s="289" t="s">
        <v>135</v>
      </c>
      <c r="C35" s="290" t="s">
        <v>79</v>
      </c>
      <c r="D35" s="287"/>
      <c r="E35" s="288">
        <v>82</v>
      </c>
      <c r="F35" s="295" t="s">
        <v>580</v>
      </c>
      <c r="G35" s="290" t="s">
        <v>79</v>
      </c>
    </row>
    <row r="36" spans="1:7" ht="24.75" x14ac:dyDescent="0.25">
      <c r="A36" s="288">
        <v>32</v>
      </c>
      <c r="B36" s="289" t="s">
        <v>131</v>
      </c>
      <c r="C36" s="290" t="s">
        <v>79</v>
      </c>
      <c r="D36" s="287"/>
      <c r="E36" s="288">
        <v>83</v>
      </c>
      <c r="F36" s="295" t="s">
        <v>588</v>
      </c>
      <c r="G36" s="290" t="s">
        <v>79</v>
      </c>
    </row>
    <row r="37" spans="1:7" ht="24.75" x14ac:dyDescent="0.25">
      <c r="A37" s="288">
        <v>33</v>
      </c>
      <c r="B37" s="289" t="s">
        <v>133</v>
      </c>
      <c r="C37" s="290" t="s">
        <v>79</v>
      </c>
      <c r="D37" s="287"/>
      <c r="E37" s="288">
        <v>84</v>
      </c>
      <c r="F37" s="295" t="s">
        <v>620</v>
      </c>
      <c r="G37" s="290" t="s">
        <v>79</v>
      </c>
    </row>
    <row r="38" spans="1:7" ht="24.75" x14ac:dyDescent="0.25">
      <c r="A38" s="288">
        <v>34</v>
      </c>
      <c r="B38" s="289" t="s">
        <v>117</v>
      </c>
      <c r="C38" s="290" t="s">
        <v>79</v>
      </c>
      <c r="D38" s="287"/>
      <c r="E38" s="288">
        <v>85</v>
      </c>
      <c r="F38" s="295" t="s">
        <v>638</v>
      </c>
      <c r="G38" s="290" t="s">
        <v>79</v>
      </c>
    </row>
    <row r="39" spans="1:7" ht="24.75" x14ac:dyDescent="0.25">
      <c r="A39" s="291">
        <v>35</v>
      </c>
      <c r="B39" s="292" t="s">
        <v>1044</v>
      </c>
      <c r="C39" s="293" t="s">
        <v>985</v>
      </c>
      <c r="D39" s="287"/>
      <c r="E39" s="288">
        <v>86</v>
      </c>
      <c r="F39" s="295" t="s">
        <v>643</v>
      </c>
      <c r="G39" s="290" t="s">
        <v>79</v>
      </c>
    </row>
    <row r="40" spans="1:7" ht="24.75" x14ac:dyDescent="0.25">
      <c r="A40" s="288">
        <v>36</v>
      </c>
      <c r="B40" s="289" t="s">
        <v>186</v>
      </c>
      <c r="C40" s="290" t="s">
        <v>79</v>
      </c>
      <c r="D40" s="287"/>
      <c r="E40" s="288">
        <v>87</v>
      </c>
      <c r="F40" s="295" t="s">
        <v>649</v>
      </c>
      <c r="G40" s="290" t="s">
        <v>79</v>
      </c>
    </row>
    <row r="41" spans="1:7" ht="24.75" x14ac:dyDescent="0.25">
      <c r="A41" s="288">
        <v>37</v>
      </c>
      <c r="B41" s="289" t="s">
        <v>191</v>
      </c>
      <c r="C41" s="290" t="s">
        <v>79</v>
      </c>
      <c r="D41" s="287"/>
      <c r="E41" s="288">
        <v>88</v>
      </c>
      <c r="F41" s="295" t="s">
        <v>681</v>
      </c>
      <c r="G41" s="290" t="s">
        <v>79</v>
      </c>
    </row>
    <row r="42" spans="1:7" ht="24.75" x14ac:dyDescent="0.25">
      <c r="A42" s="288">
        <v>38</v>
      </c>
      <c r="B42" s="289" t="s">
        <v>195</v>
      </c>
      <c r="C42" s="290" t="s">
        <v>79</v>
      </c>
      <c r="D42" s="287"/>
      <c r="E42" s="288">
        <v>89</v>
      </c>
      <c r="F42" s="295" t="s">
        <v>699</v>
      </c>
      <c r="G42" s="290" t="s">
        <v>79</v>
      </c>
    </row>
    <row r="43" spans="1:7" ht="24.75" x14ac:dyDescent="0.25">
      <c r="A43" s="291">
        <v>39</v>
      </c>
      <c r="B43" s="292" t="s">
        <v>201</v>
      </c>
      <c r="C43" s="293" t="s">
        <v>52</v>
      </c>
      <c r="D43" s="287"/>
      <c r="E43" s="288">
        <v>90</v>
      </c>
      <c r="F43" s="295" t="s">
        <v>736</v>
      </c>
      <c r="G43" s="290" t="s">
        <v>79</v>
      </c>
    </row>
    <row r="44" spans="1:7" ht="24.75" x14ac:dyDescent="0.25">
      <c r="A44" s="288">
        <v>40</v>
      </c>
      <c r="B44" s="289" t="s">
        <v>209</v>
      </c>
      <c r="C44" s="290" t="s">
        <v>79</v>
      </c>
      <c r="D44" s="287"/>
      <c r="E44" s="288">
        <v>91</v>
      </c>
      <c r="F44" s="295" t="s">
        <v>801</v>
      </c>
      <c r="G44" s="290" t="s">
        <v>79</v>
      </c>
    </row>
    <row r="45" spans="1:7" ht="24.75" x14ac:dyDescent="0.25">
      <c r="A45" s="288">
        <v>41</v>
      </c>
      <c r="B45" s="289" t="s">
        <v>217</v>
      </c>
      <c r="C45" s="290" t="s">
        <v>79</v>
      </c>
      <c r="D45" s="287"/>
      <c r="E45" s="288">
        <v>92</v>
      </c>
      <c r="F45" s="295" t="s">
        <v>808</v>
      </c>
      <c r="G45" s="290" t="s">
        <v>79</v>
      </c>
    </row>
    <row r="46" spans="1:7" ht="24.75" x14ac:dyDescent="0.25">
      <c r="A46" s="288">
        <v>42</v>
      </c>
      <c r="B46" s="289" t="s">
        <v>224</v>
      </c>
      <c r="C46" s="290" t="s">
        <v>79</v>
      </c>
      <c r="D46" s="287"/>
      <c r="E46" s="288">
        <v>93</v>
      </c>
      <c r="F46" s="295" t="s">
        <v>825</v>
      </c>
      <c r="G46" s="290" t="s">
        <v>79</v>
      </c>
    </row>
    <row r="47" spans="1:7" ht="24.75" x14ac:dyDescent="0.25">
      <c r="A47" s="288">
        <v>43</v>
      </c>
      <c r="B47" s="289" t="s">
        <v>233</v>
      </c>
      <c r="C47" s="290" t="s">
        <v>245</v>
      </c>
      <c r="D47" s="287"/>
      <c r="E47" s="288">
        <v>94</v>
      </c>
      <c r="F47" s="295" t="s">
        <v>846</v>
      </c>
      <c r="G47" s="290" t="s">
        <v>79</v>
      </c>
    </row>
    <row r="48" spans="1:7" ht="24.75" x14ac:dyDescent="0.25">
      <c r="A48" s="288">
        <v>44</v>
      </c>
      <c r="B48" s="289" t="s">
        <v>240</v>
      </c>
      <c r="C48" s="290" t="s">
        <v>79</v>
      </c>
      <c r="D48" s="287"/>
      <c r="E48" s="288">
        <v>95</v>
      </c>
      <c r="F48" s="295" t="s">
        <v>917</v>
      </c>
      <c r="G48" s="290" t="s">
        <v>79</v>
      </c>
    </row>
    <row r="49" spans="1:7" ht="24.75" x14ac:dyDescent="0.25">
      <c r="A49" s="288">
        <v>45</v>
      </c>
      <c r="B49" s="289" t="s">
        <v>246</v>
      </c>
      <c r="C49" s="290" t="s">
        <v>79</v>
      </c>
      <c r="D49" s="287"/>
      <c r="E49" s="288">
        <v>96</v>
      </c>
      <c r="F49" s="295" t="s">
        <v>923</v>
      </c>
      <c r="G49" s="290" t="s">
        <v>79</v>
      </c>
    </row>
    <row r="50" spans="1:7" ht="24.75" x14ac:dyDescent="0.25">
      <c r="A50" s="291">
        <v>46</v>
      </c>
      <c r="B50" s="292" t="s">
        <v>249</v>
      </c>
      <c r="C50" s="293" t="s">
        <v>52</v>
      </c>
      <c r="D50" s="287"/>
      <c r="E50" s="288">
        <v>97</v>
      </c>
      <c r="F50" s="295" t="s">
        <v>931</v>
      </c>
      <c r="G50" s="290" t="s">
        <v>79</v>
      </c>
    </row>
    <row r="51" spans="1:7" ht="24.75" x14ac:dyDescent="0.25">
      <c r="A51" s="288">
        <v>47</v>
      </c>
      <c r="B51" s="289" t="s">
        <v>267</v>
      </c>
      <c r="C51" s="290" t="s">
        <v>272</v>
      </c>
      <c r="D51" s="287"/>
      <c r="E51" s="288">
        <v>98</v>
      </c>
      <c r="F51" s="295" t="s">
        <v>936</v>
      </c>
      <c r="G51" s="290" t="s">
        <v>79</v>
      </c>
    </row>
    <row r="52" spans="1:7" ht="24.75" x14ac:dyDescent="0.25">
      <c r="A52" s="288">
        <v>48</v>
      </c>
      <c r="B52" s="289" t="s">
        <v>279</v>
      </c>
      <c r="C52" s="290" t="s">
        <v>79</v>
      </c>
      <c r="D52" s="287"/>
      <c r="E52" s="291">
        <v>99</v>
      </c>
      <c r="F52" s="294" t="s">
        <v>1098</v>
      </c>
      <c r="G52" s="293" t="s">
        <v>985</v>
      </c>
    </row>
    <row r="53" spans="1:7" ht="24.75" x14ac:dyDescent="0.6">
      <c r="A53" s="288">
        <v>49</v>
      </c>
      <c r="B53" s="289" t="s">
        <v>286</v>
      </c>
      <c r="C53" s="290" t="s">
        <v>79</v>
      </c>
      <c r="D53" s="287"/>
      <c r="E53" s="288">
        <v>100</v>
      </c>
      <c r="F53" s="296" t="s">
        <v>958</v>
      </c>
      <c r="G53" s="297" t="s">
        <v>79</v>
      </c>
    </row>
    <row r="54" spans="1:7" ht="25.5" thickBot="1" x14ac:dyDescent="0.3">
      <c r="A54" s="288">
        <v>50</v>
      </c>
      <c r="B54" s="289" t="s">
        <v>362</v>
      </c>
      <c r="C54" s="290" t="s">
        <v>79</v>
      </c>
      <c r="D54" s="287"/>
      <c r="E54" s="298">
        <v>101</v>
      </c>
      <c r="F54" s="299" t="s">
        <v>1048</v>
      </c>
      <c r="G54" s="300" t="s">
        <v>79</v>
      </c>
    </row>
    <row r="55" spans="1:7" ht="25.5" thickBot="1" x14ac:dyDescent="0.65">
      <c r="A55" s="298">
        <v>51</v>
      </c>
      <c r="B55" s="301" t="s">
        <v>1099</v>
      </c>
      <c r="C55" s="300" t="s">
        <v>79</v>
      </c>
      <c r="D55" s="287"/>
      <c r="E55" s="302"/>
      <c r="F55" s="302"/>
      <c r="G55" s="302"/>
    </row>
  </sheetData>
  <mergeCells count="5">
    <mergeCell ref="B2:G2"/>
    <mergeCell ref="A3:A4"/>
    <mergeCell ref="B3:B4"/>
    <mergeCell ref="E3:E4"/>
    <mergeCell ref="F3:F4"/>
  </mergeCells>
  <pageMargins left="0.25" right="0.25" top="0.75" bottom="0.75" header="0.3" footer="0.3"/>
  <pageSetup scale="5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0"/>
  <sheetViews>
    <sheetView rightToLeft="1" topLeftCell="A5" workbookViewId="0">
      <selection activeCell="K18" sqref="K18"/>
    </sheetView>
  </sheetViews>
  <sheetFormatPr defaultRowHeight="15" x14ac:dyDescent="0.25"/>
  <cols>
    <col min="1" max="1" width="33.42578125" bestFit="1" customWidth="1"/>
    <col min="2" max="2" width="15.28515625" customWidth="1"/>
    <col min="3" max="3" width="16.85546875" style="2" bestFit="1" customWidth="1"/>
    <col min="4" max="4" width="33.42578125" style="845" bestFit="1" customWidth="1"/>
    <col min="5" max="5" width="16.85546875" style="2" bestFit="1" customWidth="1"/>
    <col min="6" max="6" width="16.85546875" bestFit="1" customWidth="1"/>
    <col min="8" max="9" width="15.42578125" customWidth="1"/>
    <col min="11" max="11" width="41.5703125" bestFit="1" customWidth="1"/>
    <col min="12" max="12" width="15.42578125" bestFit="1" customWidth="1"/>
  </cols>
  <sheetData>
    <row r="3" spans="1:12" ht="15.75" thickBot="1" x14ac:dyDescent="0.3">
      <c r="C3" s="2" t="s">
        <v>2316</v>
      </c>
    </row>
    <row r="4" spans="1:12" x14ac:dyDescent="0.25">
      <c r="A4" s="683"/>
      <c r="B4" s="1008" t="s">
        <v>886</v>
      </c>
      <c r="C4" s="1006" t="s">
        <v>886</v>
      </c>
    </row>
    <row r="5" spans="1:12" ht="15.75" thickBot="1" x14ac:dyDescent="0.3">
      <c r="A5" s="683"/>
      <c r="B5" s="1009">
        <v>1405</v>
      </c>
      <c r="C5" s="1007">
        <v>1404</v>
      </c>
    </row>
    <row r="6" spans="1:12" x14ac:dyDescent="0.25">
      <c r="A6" s="683" t="s">
        <v>1056</v>
      </c>
      <c r="B6" s="672">
        <v>42464788.449064001</v>
      </c>
      <c r="C6" s="672">
        <v>50273392.845512003</v>
      </c>
      <c r="D6" s="846">
        <f>SUM(B6-C6)*100/C6</f>
        <v>-15.532280505601662</v>
      </c>
      <c r="E6" s="672"/>
      <c r="F6" s="683"/>
      <c r="G6" s="672"/>
      <c r="K6" s="683"/>
      <c r="L6" s="683"/>
    </row>
    <row r="7" spans="1:12" x14ac:dyDescent="0.25">
      <c r="A7" s="683" t="s">
        <v>1057</v>
      </c>
      <c r="B7" s="672">
        <v>47623373.124825999</v>
      </c>
      <c r="C7" s="672">
        <v>34675879.402558997</v>
      </c>
      <c r="D7" s="846">
        <f t="shared" ref="D7:D36" si="0">SUM(B7-C7)*100/C7</f>
        <v>37.338616771494216</v>
      </c>
      <c r="E7" s="672"/>
      <c r="F7" s="683"/>
      <c r="G7" s="672"/>
      <c r="K7" s="683"/>
      <c r="L7" s="672"/>
    </row>
    <row r="8" spans="1:12" x14ac:dyDescent="0.25">
      <c r="A8" s="683" t="s">
        <v>1058</v>
      </c>
      <c r="B8" s="672">
        <v>86159657.979297996</v>
      </c>
      <c r="C8" s="672">
        <v>143310314.73868001</v>
      </c>
      <c r="D8" s="846">
        <f t="shared" si="0"/>
        <v>-39.878955582222879</v>
      </c>
      <c r="F8" s="683"/>
      <c r="G8" s="672"/>
      <c r="K8" s="683"/>
    </row>
    <row r="9" spans="1:12" x14ac:dyDescent="0.25">
      <c r="A9" s="683" t="s">
        <v>1059</v>
      </c>
      <c r="B9" s="672">
        <v>116472677.12243</v>
      </c>
      <c r="C9" s="672">
        <v>295452148.32812202</v>
      </c>
      <c r="D9" s="846">
        <f t="shared" si="0"/>
        <v>-60.578158669173646</v>
      </c>
      <c r="E9" s="672"/>
      <c r="F9" s="683"/>
      <c r="G9" s="672"/>
      <c r="K9" s="683"/>
    </row>
    <row r="10" spans="1:12" x14ac:dyDescent="0.25">
      <c r="A10" s="683" t="s">
        <v>2289</v>
      </c>
      <c r="B10" s="672">
        <v>18931959.308600001</v>
      </c>
      <c r="C10" s="1005"/>
      <c r="D10" s="846" t="e">
        <f t="shared" si="0"/>
        <v>#DIV/0!</v>
      </c>
      <c r="E10" s="672"/>
      <c r="F10" s="683"/>
      <c r="G10" s="672"/>
      <c r="K10" s="683"/>
    </row>
    <row r="11" spans="1:12" x14ac:dyDescent="0.25">
      <c r="A11" s="683" t="s">
        <v>1060</v>
      </c>
      <c r="B11" s="672">
        <v>9689247.3485909998</v>
      </c>
      <c r="C11" s="672">
        <v>16773888.544399001</v>
      </c>
      <c r="D11" s="846">
        <f t="shared" si="0"/>
        <v>-42.236128951587951</v>
      </c>
      <c r="F11" s="683"/>
      <c r="G11" s="672"/>
      <c r="K11" s="683"/>
    </row>
    <row r="12" spans="1:12" x14ac:dyDescent="0.25">
      <c r="A12" s="683" t="s">
        <v>1061</v>
      </c>
      <c r="B12" s="672">
        <v>284631265.51439202</v>
      </c>
      <c r="C12" s="672">
        <v>454483740.424218</v>
      </c>
      <c r="D12" s="846">
        <f t="shared" si="0"/>
        <v>-37.372618600455233</v>
      </c>
      <c r="F12" s="683"/>
      <c r="G12" s="672"/>
      <c r="K12" s="683"/>
    </row>
    <row r="13" spans="1:12" x14ac:dyDescent="0.25">
      <c r="A13" s="683" t="s">
        <v>1062</v>
      </c>
      <c r="B13" s="672">
        <v>194427515.97021601</v>
      </c>
      <c r="C13" s="672">
        <v>83394182.404229</v>
      </c>
      <c r="D13" s="846">
        <f t="shared" si="0"/>
        <v>133.14278090501</v>
      </c>
      <c r="F13" s="683"/>
      <c r="G13" s="672"/>
    </row>
    <row r="14" spans="1:12" x14ac:dyDescent="0.25">
      <c r="A14" s="683" t="s">
        <v>1491</v>
      </c>
      <c r="B14" s="672">
        <v>7341401.2753849998</v>
      </c>
      <c r="C14" s="672">
        <v>17350217.142003</v>
      </c>
      <c r="D14" s="846">
        <f t="shared" si="0"/>
        <v>-57.686977544435102</v>
      </c>
      <c r="F14" s="683"/>
      <c r="G14" s="672"/>
      <c r="K14" s="683"/>
    </row>
    <row r="15" spans="1:12" x14ac:dyDescent="0.25">
      <c r="A15" s="683" t="s">
        <v>1885</v>
      </c>
      <c r="B15" s="672">
        <v>95698860.989347994</v>
      </c>
      <c r="C15" s="1005"/>
      <c r="D15" s="846" t="e">
        <f t="shared" si="0"/>
        <v>#DIV/0!</v>
      </c>
      <c r="E15" s="672"/>
      <c r="F15" s="683"/>
      <c r="G15" s="672"/>
      <c r="K15" s="683"/>
    </row>
    <row r="16" spans="1:12" x14ac:dyDescent="0.25">
      <c r="A16" s="683" t="s">
        <v>1063</v>
      </c>
      <c r="B16" s="672">
        <v>16177104.539168</v>
      </c>
      <c r="C16" s="672">
        <v>15779323.6328</v>
      </c>
      <c r="D16" s="846">
        <f t="shared" si="0"/>
        <v>2.5208996001650248</v>
      </c>
      <c r="E16" s="672"/>
      <c r="F16" s="683"/>
      <c r="G16" s="672"/>
      <c r="K16" s="683"/>
    </row>
    <row r="17" spans="1:11" x14ac:dyDescent="0.25">
      <c r="A17" s="683" t="s">
        <v>2151</v>
      </c>
      <c r="B17" s="672">
        <v>27806844.727456</v>
      </c>
      <c r="C17" s="1005"/>
      <c r="D17" s="846" t="e">
        <f t="shared" si="0"/>
        <v>#DIV/0!</v>
      </c>
      <c r="E17" s="672"/>
      <c r="F17" s="683"/>
      <c r="G17" s="672"/>
    </row>
    <row r="18" spans="1:11" x14ac:dyDescent="0.25">
      <c r="A18" s="683" t="s">
        <v>2202</v>
      </c>
      <c r="B18" s="672">
        <v>40951282.938816004</v>
      </c>
      <c r="C18" s="1005"/>
      <c r="D18" s="846" t="e">
        <f t="shared" si="0"/>
        <v>#DIV/0!</v>
      </c>
      <c r="E18" s="672"/>
      <c r="F18" s="683"/>
      <c r="G18" s="672"/>
      <c r="K18" s="683"/>
    </row>
    <row r="19" spans="1:11" x14ac:dyDescent="0.25">
      <c r="A19" s="683" t="s">
        <v>1181</v>
      </c>
      <c r="B19" s="672">
        <v>28528553.052019998</v>
      </c>
      <c r="C19" s="672">
        <v>21211254.057344001</v>
      </c>
      <c r="D19" s="846">
        <f t="shared" si="0"/>
        <v>34.497248370576749</v>
      </c>
      <c r="E19" s="672"/>
      <c r="F19" s="683"/>
      <c r="G19" s="672"/>
      <c r="K19" s="683"/>
    </row>
    <row r="20" spans="1:11" x14ac:dyDescent="0.25">
      <c r="A20" s="683" t="s">
        <v>1995</v>
      </c>
      <c r="B20" s="672">
        <v>131940779.7401</v>
      </c>
      <c r="C20" s="1005"/>
      <c r="D20" s="846" t="e">
        <f t="shared" si="0"/>
        <v>#DIV/0!</v>
      </c>
      <c r="E20" s="672"/>
      <c r="F20" s="683"/>
      <c r="G20" s="672"/>
      <c r="K20" s="683"/>
    </row>
    <row r="21" spans="1:11" x14ac:dyDescent="0.25">
      <c r="A21" s="683" t="s">
        <v>1630</v>
      </c>
      <c r="B21" s="672">
        <v>54350696.999339998</v>
      </c>
      <c r="C21" s="672">
        <v>46042222.478546999</v>
      </c>
      <c r="D21" s="846">
        <f t="shared" si="0"/>
        <v>18.04533767818064</v>
      </c>
      <c r="E21" s="672"/>
      <c r="F21" s="683"/>
      <c r="G21" s="672"/>
      <c r="K21" s="683"/>
    </row>
    <row r="22" spans="1:11" x14ac:dyDescent="0.25">
      <c r="A22" s="683" t="s">
        <v>1065</v>
      </c>
      <c r="B22" s="672">
        <v>131768264.627388</v>
      </c>
      <c r="C22" s="672">
        <v>297759340.67094201</v>
      </c>
      <c r="D22" s="846">
        <f t="shared" si="0"/>
        <v>-55.74672340069192</v>
      </c>
      <c r="E22" s="672"/>
      <c r="F22" s="683"/>
      <c r="G22" s="672"/>
      <c r="K22" s="683"/>
    </row>
    <row r="23" spans="1:11" x14ac:dyDescent="0.25">
      <c r="A23" s="683" t="s">
        <v>1066</v>
      </c>
      <c r="B23" s="672">
        <v>3464503.8954050001</v>
      </c>
      <c r="C23" s="672">
        <v>15002271.128247</v>
      </c>
      <c r="D23" s="846">
        <f t="shared" si="0"/>
        <v>-76.906803871302756</v>
      </c>
      <c r="E23" s="672"/>
      <c r="F23" s="683"/>
      <c r="G23" s="672"/>
      <c r="K23" s="683"/>
    </row>
    <row r="24" spans="1:11" x14ac:dyDescent="0.25">
      <c r="A24" s="683" t="s">
        <v>1067</v>
      </c>
      <c r="B24" s="672">
        <v>2497547.3709999998</v>
      </c>
      <c r="C24" s="672">
        <v>59379285.761062004</v>
      </c>
      <c r="D24" s="846">
        <f t="shared" si="0"/>
        <v>-95.793908028719059</v>
      </c>
      <c r="E24" s="672"/>
      <c r="F24" s="683"/>
      <c r="G24" s="672"/>
      <c r="K24" s="683"/>
    </row>
    <row r="25" spans="1:11" x14ac:dyDescent="0.25">
      <c r="A25" s="683" t="s">
        <v>1068</v>
      </c>
      <c r="B25" s="672">
        <v>199288620.40893599</v>
      </c>
      <c r="C25" s="672">
        <v>382180262.88055497</v>
      </c>
      <c r="D25" s="846">
        <f t="shared" si="0"/>
        <v>-47.854810997599628</v>
      </c>
      <c r="E25" s="672"/>
      <c r="F25" s="683"/>
      <c r="G25" s="672"/>
      <c r="K25" s="683"/>
    </row>
    <row r="26" spans="1:11" x14ac:dyDescent="0.25">
      <c r="A26" s="683" t="s">
        <v>1069</v>
      </c>
      <c r="B26" s="672">
        <v>51282105.640381001</v>
      </c>
      <c r="C26" s="672">
        <v>80280699.493494004</v>
      </c>
      <c r="D26" s="846">
        <f t="shared" si="0"/>
        <v>-36.121501227655678</v>
      </c>
      <c r="F26" s="683"/>
      <c r="G26" s="672"/>
      <c r="K26" s="683"/>
    </row>
    <row r="27" spans="1:11" x14ac:dyDescent="0.25">
      <c r="A27" s="683" t="s">
        <v>1760</v>
      </c>
      <c r="B27" s="672">
        <v>19743766.113248002</v>
      </c>
      <c r="C27" s="672">
        <v>11795974.17606</v>
      </c>
      <c r="D27" s="846">
        <f t="shared" si="0"/>
        <v>67.377156126011982</v>
      </c>
      <c r="K27" s="683"/>
    </row>
    <row r="28" spans="1:11" x14ac:dyDescent="0.25">
      <c r="A28" s="683" t="s">
        <v>1070</v>
      </c>
      <c r="B28" s="672">
        <v>32282071.637194999</v>
      </c>
      <c r="C28" s="672">
        <v>96088621.979297996</v>
      </c>
      <c r="D28" s="846">
        <f t="shared" si="0"/>
        <v>-66.403856177529448</v>
      </c>
      <c r="K28" s="683"/>
    </row>
    <row r="29" spans="1:11" x14ac:dyDescent="0.25">
      <c r="A29" s="683" t="s">
        <v>1071</v>
      </c>
      <c r="B29" s="672">
        <v>74842131.104960993</v>
      </c>
      <c r="C29" s="672">
        <v>296518591.698385</v>
      </c>
      <c r="D29" s="846">
        <f t="shared" si="0"/>
        <v>-74.759717198073886</v>
      </c>
      <c r="K29" s="683"/>
    </row>
    <row r="30" spans="1:11" x14ac:dyDescent="0.25">
      <c r="A30" s="683" t="s">
        <v>2238</v>
      </c>
      <c r="B30" s="672">
        <v>396710.77600000001</v>
      </c>
      <c r="C30" s="672">
        <v>522998.23560000001</v>
      </c>
      <c r="D30" s="846">
        <f t="shared" si="0"/>
        <v>-24.146823259378507</v>
      </c>
      <c r="K30" s="683"/>
    </row>
    <row r="31" spans="1:11" x14ac:dyDescent="0.25">
      <c r="A31" s="683" t="s">
        <v>2252</v>
      </c>
      <c r="C31" s="672">
        <v>2022749.411423</v>
      </c>
      <c r="D31" s="846">
        <f t="shared" si="0"/>
        <v>-100</v>
      </c>
      <c r="K31" s="683"/>
    </row>
    <row r="32" spans="1:11" x14ac:dyDescent="0.25">
      <c r="A32" s="683" t="s">
        <v>1884</v>
      </c>
      <c r="C32" s="672">
        <v>1410363.2683250001</v>
      </c>
      <c r="D32" s="846">
        <f t="shared" si="0"/>
        <v>-100</v>
      </c>
      <c r="K32" s="683"/>
    </row>
    <row r="33" spans="1:12" x14ac:dyDescent="0.25">
      <c r="A33" s="683" t="s">
        <v>2290</v>
      </c>
      <c r="C33" s="672"/>
      <c r="D33" s="846" t="e">
        <f t="shared" si="0"/>
        <v>#DIV/0!</v>
      </c>
      <c r="K33" s="683"/>
      <c r="L33" s="672"/>
    </row>
    <row r="34" spans="1:12" x14ac:dyDescent="0.25">
      <c r="A34" s="683" t="s">
        <v>1064</v>
      </c>
      <c r="B34" s="672">
        <v>44769.665379999999</v>
      </c>
      <c r="C34" s="672">
        <v>7557785.4273910001</v>
      </c>
      <c r="D34" s="846">
        <f t="shared" si="0"/>
        <v>-99.407635135846206</v>
      </c>
      <c r="K34" s="683"/>
    </row>
    <row r="35" spans="1:12" x14ac:dyDescent="0.25">
      <c r="A35" s="683" t="s">
        <v>1879</v>
      </c>
      <c r="B35" s="672">
        <v>111738.07876400001</v>
      </c>
      <c r="D35" s="846" t="e">
        <f t="shared" si="0"/>
        <v>#DIV/0!</v>
      </c>
      <c r="K35" s="683"/>
    </row>
    <row r="36" spans="1:12" x14ac:dyDescent="0.25">
      <c r="A36" s="683" t="s">
        <v>1994</v>
      </c>
      <c r="B36" s="672">
        <v>118055.5064</v>
      </c>
      <c r="D36" s="846" t="e">
        <f t="shared" si="0"/>
        <v>#DIV/0!</v>
      </c>
      <c r="K36" s="683"/>
      <c r="L36" s="672"/>
    </row>
    <row r="37" spans="1:12" x14ac:dyDescent="0.25">
      <c r="A37" s="683" t="s">
        <v>2571</v>
      </c>
      <c r="C37" s="672">
        <v>2483250</v>
      </c>
      <c r="D37" s="846"/>
      <c r="K37" s="683"/>
      <c r="L37" s="672"/>
    </row>
    <row r="38" spans="1:12" x14ac:dyDescent="0.25">
      <c r="A38" s="683" t="s">
        <v>2290</v>
      </c>
      <c r="C38" s="672">
        <v>2000000</v>
      </c>
      <c r="D38" s="846"/>
      <c r="K38" s="683"/>
      <c r="L38" s="672"/>
    </row>
    <row r="39" spans="1:12" x14ac:dyDescent="0.25">
      <c r="A39" s="683"/>
      <c r="B39" s="672"/>
      <c r="D39" s="846"/>
    </row>
    <row r="40" spans="1:12" x14ac:dyDescent="0.25">
      <c r="A40" s="673" t="s">
        <v>886</v>
      </c>
      <c r="B40" s="674">
        <f>SUM(B6:B36)</f>
        <v>1719036293.9041083</v>
      </c>
      <c r="C40" s="2">
        <f>SUM(C6:C38)</f>
        <v>2433748758.1291952</v>
      </c>
      <c r="D40" s="846">
        <f>SUM(B40-C40)*100/C40</f>
        <v>-29.366731542761265</v>
      </c>
    </row>
  </sheetData>
  <pageMargins left="0.25" right="0.25" top="0.75" bottom="0.75" header="0.3" footer="0.3"/>
  <pageSetup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rightToLeft="1" workbookViewId="0">
      <selection activeCell="G23" sqref="G23"/>
    </sheetView>
  </sheetViews>
  <sheetFormatPr defaultRowHeight="15" x14ac:dyDescent="0.25"/>
  <cols>
    <col min="2" max="2" width="42.5703125" bestFit="1" customWidth="1"/>
    <col min="3" max="3" width="19.42578125" bestFit="1" customWidth="1"/>
    <col min="5" max="5" width="19.42578125" bestFit="1" customWidth="1"/>
  </cols>
  <sheetData>
    <row r="1" spans="1:6" ht="19.5" thickBot="1" x14ac:dyDescent="0.3">
      <c r="A1" s="1597" t="s">
        <v>2031</v>
      </c>
      <c r="B1" s="1597"/>
      <c r="C1" s="1597"/>
      <c r="D1" s="1597"/>
      <c r="E1" s="1597"/>
      <c r="F1" s="1597"/>
    </row>
    <row r="2" spans="1:6" ht="19.5" thickBot="1" x14ac:dyDescent="0.3">
      <c r="A2" s="1598" t="s">
        <v>28</v>
      </c>
      <c r="B2" s="1600" t="s">
        <v>0</v>
      </c>
      <c r="C2" s="1602" t="s">
        <v>2032</v>
      </c>
      <c r="D2" s="1602"/>
      <c r="E2" s="1603" t="s">
        <v>2033</v>
      </c>
      <c r="F2" s="1604"/>
    </row>
    <row r="3" spans="1:6" ht="19.5" thickBot="1" x14ac:dyDescent="0.3">
      <c r="A3" s="1599"/>
      <c r="B3" s="1601"/>
      <c r="C3" s="690" t="s">
        <v>2034</v>
      </c>
      <c r="D3" s="691" t="s">
        <v>2035</v>
      </c>
      <c r="E3" s="692" t="s">
        <v>2034</v>
      </c>
      <c r="F3" s="692" t="s">
        <v>2035</v>
      </c>
    </row>
    <row r="4" spans="1:6" ht="18.75" x14ac:dyDescent="0.3">
      <c r="A4" s="693">
        <v>1</v>
      </c>
      <c r="B4" s="693" t="s">
        <v>1056</v>
      </c>
      <c r="C4" s="694">
        <v>2017685.9297</v>
      </c>
      <c r="D4" s="695">
        <v>1</v>
      </c>
      <c r="E4" s="696">
        <v>3037328.4577000001</v>
      </c>
      <c r="F4" s="697">
        <v>20</v>
      </c>
    </row>
    <row r="5" spans="1:6" ht="18.75" x14ac:dyDescent="0.3">
      <c r="A5" s="698">
        <v>2</v>
      </c>
      <c r="B5" s="698" t="s">
        <v>1057</v>
      </c>
      <c r="C5" s="699">
        <v>164594.783</v>
      </c>
      <c r="D5" s="700">
        <v>3</v>
      </c>
      <c r="E5" s="701">
        <v>2874865.984778</v>
      </c>
      <c r="F5" s="702">
        <v>23</v>
      </c>
    </row>
    <row r="6" spans="1:6" ht="18.75" x14ac:dyDescent="0.3">
      <c r="A6" s="698">
        <v>3</v>
      </c>
      <c r="B6" s="698" t="s">
        <v>1058</v>
      </c>
      <c r="C6" s="699">
        <v>12474172.844091</v>
      </c>
      <c r="D6" s="700">
        <v>9</v>
      </c>
      <c r="E6" s="701">
        <v>9216800.436098</v>
      </c>
      <c r="F6" s="702">
        <v>38</v>
      </c>
    </row>
    <row r="7" spans="1:6" ht="18.75" x14ac:dyDescent="0.3">
      <c r="A7" s="698">
        <v>4</v>
      </c>
      <c r="B7" s="698" t="s">
        <v>1059</v>
      </c>
      <c r="C7" s="699">
        <v>28756087.775297999</v>
      </c>
      <c r="D7" s="700">
        <v>20</v>
      </c>
      <c r="E7" s="701">
        <v>14150650.239618</v>
      </c>
      <c r="F7" s="702">
        <v>59</v>
      </c>
    </row>
    <row r="8" spans="1:6" ht="18.75" x14ac:dyDescent="0.3">
      <c r="A8" s="698">
        <v>5</v>
      </c>
      <c r="B8" s="698" t="s">
        <v>1061</v>
      </c>
      <c r="C8" s="699">
        <v>17185095.2212</v>
      </c>
      <c r="D8" s="700">
        <v>66</v>
      </c>
      <c r="E8" s="701">
        <v>16068397.453821</v>
      </c>
      <c r="F8" s="702">
        <v>73</v>
      </c>
    </row>
    <row r="9" spans="1:6" ht="18.75" x14ac:dyDescent="0.3">
      <c r="A9" s="698">
        <v>6</v>
      </c>
      <c r="B9" s="698" t="s">
        <v>1062</v>
      </c>
      <c r="C9" s="699">
        <v>1763037.23248</v>
      </c>
      <c r="D9" s="700">
        <v>7</v>
      </c>
      <c r="E9" s="701">
        <v>24204874.635612998</v>
      </c>
      <c r="F9" s="702">
        <v>145</v>
      </c>
    </row>
    <row r="10" spans="1:6" ht="18.75" x14ac:dyDescent="0.3">
      <c r="A10" s="698">
        <v>7</v>
      </c>
      <c r="B10" s="698" t="s">
        <v>1491</v>
      </c>
      <c r="C10" s="699">
        <v>1380074.9448849999</v>
      </c>
      <c r="D10" s="700">
        <v>2</v>
      </c>
      <c r="E10" s="703"/>
      <c r="F10" s="698"/>
    </row>
    <row r="11" spans="1:6" ht="18.75" x14ac:dyDescent="0.3">
      <c r="A11" s="698">
        <v>8</v>
      </c>
      <c r="B11" s="698" t="s">
        <v>1885</v>
      </c>
      <c r="C11" s="699">
        <v>2548845.2707850002</v>
      </c>
      <c r="D11" s="700">
        <v>4</v>
      </c>
      <c r="E11" s="701">
        <v>314719.02370000002</v>
      </c>
      <c r="F11" s="702">
        <v>4</v>
      </c>
    </row>
    <row r="12" spans="1:6" ht="18.75" x14ac:dyDescent="0.3">
      <c r="A12" s="698">
        <v>9</v>
      </c>
      <c r="B12" s="698" t="s">
        <v>1181</v>
      </c>
      <c r="C12" s="699">
        <v>35267.800000000003</v>
      </c>
      <c r="D12" s="700">
        <v>1</v>
      </c>
      <c r="E12" s="701">
        <v>7332580.4572200002</v>
      </c>
      <c r="F12" s="702">
        <v>46</v>
      </c>
    </row>
    <row r="13" spans="1:6" ht="18.75" x14ac:dyDescent="0.3">
      <c r="A13" s="698">
        <v>10</v>
      </c>
      <c r="B13" s="698" t="s">
        <v>1995</v>
      </c>
      <c r="C13" s="699">
        <v>3310401.6986850002</v>
      </c>
      <c r="D13" s="700">
        <v>1</v>
      </c>
      <c r="E13" s="701">
        <v>10769052.429199999</v>
      </c>
      <c r="F13" s="702">
        <v>68</v>
      </c>
    </row>
    <row r="14" spans="1:6" ht="18.75" x14ac:dyDescent="0.3">
      <c r="A14" s="698">
        <v>11</v>
      </c>
      <c r="B14" s="698" t="s">
        <v>1630</v>
      </c>
      <c r="C14" s="699">
        <v>639981.19709999999</v>
      </c>
      <c r="D14" s="700">
        <v>1</v>
      </c>
      <c r="E14" s="701">
        <v>994184.17</v>
      </c>
      <c r="F14" s="702">
        <v>1</v>
      </c>
    </row>
    <row r="15" spans="1:6" ht="18.75" x14ac:dyDescent="0.3">
      <c r="A15" s="698">
        <v>12</v>
      </c>
      <c r="B15" s="698" t="s">
        <v>1065</v>
      </c>
      <c r="C15" s="699">
        <v>27971572.534604002</v>
      </c>
      <c r="D15" s="700">
        <v>21</v>
      </c>
      <c r="E15" s="701">
        <v>30018687.264708001</v>
      </c>
      <c r="F15" s="702">
        <v>53</v>
      </c>
    </row>
    <row r="16" spans="1:6" ht="18.75" x14ac:dyDescent="0.3">
      <c r="A16" s="698">
        <v>13</v>
      </c>
      <c r="B16" s="698" t="s">
        <v>1067</v>
      </c>
      <c r="C16" s="699">
        <v>7213228.6504389998</v>
      </c>
      <c r="D16" s="700">
        <v>4</v>
      </c>
      <c r="E16" s="701">
        <v>5769914.7294950001</v>
      </c>
      <c r="F16" s="702">
        <v>56</v>
      </c>
    </row>
    <row r="17" spans="1:6" ht="18.75" x14ac:dyDescent="0.3">
      <c r="A17" s="698">
        <v>14</v>
      </c>
      <c r="B17" s="698" t="s">
        <v>1068</v>
      </c>
      <c r="C17" s="699">
        <v>23557412.494454</v>
      </c>
      <c r="D17" s="700">
        <v>106</v>
      </c>
      <c r="E17" s="701">
        <v>28920063.081643999</v>
      </c>
      <c r="F17" s="702">
        <v>104</v>
      </c>
    </row>
    <row r="18" spans="1:6" ht="18.75" x14ac:dyDescent="0.3">
      <c r="A18" s="698">
        <v>15</v>
      </c>
      <c r="B18" s="698" t="s">
        <v>1071</v>
      </c>
      <c r="C18" s="699">
        <v>47545348.331520997</v>
      </c>
      <c r="D18" s="700">
        <v>25</v>
      </c>
      <c r="E18" s="701">
        <v>66236846.470714003</v>
      </c>
      <c r="F18" s="702">
        <v>34</v>
      </c>
    </row>
    <row r="19" spans="1:6" ht="18.75" x14ac:dyDescent="0.3">
      <c r="A19" s="698">
        <v>16</v>
      </c>
      <c r="B19" s="698" t="s">
        <v>1060</v>
      </c>
      <c r="C19" s="704"/>
      <c r="D19" s="698"/>
      <c r="E19" s="701">
        <v>3522479.3981479998</v>
      </c>
      <c r="F19" s="702">
        <v>26</v>
      </c>
    </row>
    <row r="20" spans="1:6" ht="18.75" x14ac:dyDescent="0.3">
      <c r="A20" s="698">
        <v>17</v>
      </c>
      <c r="B20" s="698" t="s">
        <v>1491</v>
      </c>
      <c r="C20" s="704"/>
      <c r="D20" s="698"/>
      <c r="E20" s="701">
        <v>1342803.3854479999</v>
      </c>
      <c r="F20" s="702">
        <v>18</v>
      </c>
    </row>
    <row r="21" spans="1:6" ht="18.75" x14ac:dyDescent="0.3">
      <c r="A21" s="698">
        <v>18</v>
      </c>
      <c r="B21" s="698" t="s">
        <v>1879</v>
      </c>
      <c r="C21" s="704"/>
      <c r="D21" s="698"/>
      <c r="E21" s="701">
        <v>1605715.3724</v>
      </c>
      <c r="F21" s="702">
        <v>6</v>
      </c>
    </row>
    <row r="22" spans="1:6" ht="18.75" x14ac:dyDescent="0.3">
      <c r="A22" s="698">
        <v>19</v>
      </c>
      <c r="B22" s="698" t="s">
        <v>1063</v>
      </c>
      <c r="C22" s="704"/>
      <c r="D22" s="698"/>
      <c r="E22" s="701">
        <v>3274081.8991970001</v>
      </c>
      <c r="F22" s="702">
        <v>4</v>
      </c>
    </row>
    <row r="23" spans="1:6" ht="18.75" x14ac:dyDescent="0.3">
      <c r="A23" s="698">
        <v>20</v>
      </c>
      <c r="B23" s="698" t="s">
        <v>1069</v>
      </c>
      <c r="C23" s="704"/>
      <c r="D23" s="698"/>
      <c r="E23" s="701">
        <v>2207386.4876140002</v>
      </c>
      <c r="F23" s="702">
        <v>6</v>
      </c>
    </row>
    <row r="24" spans="1:6" ht="18.75" x14ac:dyDescent="0.3">
      <c r="A24" s="698">
        <v>21</v>
      </c>
      <c r="B24" s="698" t="s">
        <v>1760</v>
      </c>
      <c r="C24" s="704"/>
      <c r="D24" s="698"/>
      <c r="E24" s="701">
        <v>1669079.0581179999</v>
      </c>
      <c r="F24" s="702">
        <v>16</v>
      </c>
    </row>
    <row r="25" spans="1:6" ht="18.75" x14ac:dyDescent="0.3">
      <c r="A25" s="698">
        <v>22</v>
      </c>
      <c r="B25" s="698" t="s">
        <v>1070</v>
      </c>
      <c r="C25" s="704"/>
      <c r="D25" s="698"/>
      <c r="E25" s="701">
        <v>8745826.1102699991</v>
      </c>
      <c r="F25" s="702">
        <v>51</v>
      </c>
    </row>
    <row r="26" spans="1:6" ht="19.5" thickBot="1" x14ac:dyDescent="0.35">
      <c r="A26" s="682"/>
      <c r="B26" s="682"/>
      <c r="C26" s="682"/>
      <c r="D26" s="682"/>
      <c r="E26" s="682"/>
      <c r="F26" s="682"/>
    </row>
    <row r="27" spans="1:6" ht="19.5" thickBot="1" x14ac:dyDescent="0.3">
      <c r="A27" s="1605" t="s">
        <v>2036</v>
      </c>
      <c r="B27" s="1606"/>
      <c r="C27" s="705">
        <f>SUM(C4:C19)</f>
        <v>176562806.70824197</v>
      </c>
      <c r="D27" s="706">
        <f>SUM(D4:D19)</f>
        <v>271</v>
      </c>
      <c r="E27" s="707">
        <f>SUM(E4:E25)</f>
        <v>242276336.545504</v>
      </c>
      <c r="F27" s="708">
        <f>SUM(F4:F25)</f>
        <v>851</v>
      </c>
    </row>
    <row r="28" spans="1:6" ht="19.5" thickBot="1" x14ac:dyDescent="0.35">
      <c r="A28" s="682"/>
      <c r="B28" s="682"/>
      <c r="C28" s="682"/>
      <c r="D28" s="682"/>
      <c r="E28" s="682"/>
      <c r="F28" s="682"/>
    </row>
    <row r="29" spans="1:6" ht="19.5" thickBot="1" x14ac:dyDescent="0.35">
      <c r="A29" s="682"/>
      <c r="B29" s="709" t="s">
        <v>2037</v>
      </c>
      <c r="C29" s="1595">
        <f>SUM(C27+E27)</f>
        <v>418839143.25374597</v>
      </c>
      <c r="D29" s="1596"/>
      <c r="E29" s="682"/>
      <c r="F29" s="682"/>
    </row>
  </sheetData>
  <mergeCells count="7">
    <mergeCell ref="C29:D29"/>
    <mergeCell ref="A1:F1"/>
    <mergeCell ref="A2:A3"/>
    <mergeCell ref="B2:B3"/>
    <mergeCell ref="C2:D2"/>
    <mergeCell ref="E2:F2"/>
    <mergeCell ref="A27:B2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rightToLeft="1" workbookViewId="0">
      <selection sqref="A1:B1"/>
    </sheetView>
  </sheetViews>
  <sheetFormatPr defaultRowHeight="15" x14ac:dyDescent="0.25"/>
  <cols>
    <col min="1" max="1" width="5.28515625" bestFit="1" customWidth="1"/>
    <col min="2" max="2" width="34.140625" bestFit="1" customWidth="1"/>
    <col min="3" max="3" width="18.85546875" bestFit="1" customWidth="1"/>
    <col min="5" max="5" width="17.5703125" bestFit="1" customWidth="1"/>
    <col min="7" max="7" width="14.28515625" bestFit="1" customWidth="1"/>
    <col min="9" max="9" width="16.140625" bestFit="1" customWidth="1"/>
    <col min="11" max="11" width="16" bestFit="1" customWidth="1"/>
  </cols>
  <sheetData>
    <row r="1" spans="1:2" x14ac:dyDescent="0.25">
      <c r="A1" s="1607" t="s">
        <v>2112</v>
      </c>
      <c r="B1" s="1607"/>
    </row>
    <row r="2" spans="1:2" ht="18.75" x14ac:dyDescent="0.3">
      <c r="A2" s="698">
        <v>1</v>
      </c>
      <c r="B2" s="698" t="s">
        <v>2104</v>
      </c>
    </row>
    <row r="3" spans="1:2" ht="18.75" x14ac:dyDescent="0.3">
      <c r="A3" s="698">
        <v>2</v>
      </c>
      <c r="B3" s="698" t="s">
        <v>101</v>
      </c>
    </row>
    <row r="4" spans="1:2" ht="18.75" x14ac:dyDescent="0.3">
      <c r="A4" s="698">
        <v>3</v>
      </c>
      <c r="B4" s="698" t="s">
        <v>1091</v>
      </c>
    </row>
    <row r="5" spans="1:2" ht="18.75" x14ac:dyDescent="0.3">
      <c r="A5" s="698">
        <v>4</v>
      </c>
      <c r="B5" s="698" t="s">
        <v>1756</v>
      </c>
    </row>
    <row r="6" spans="1:2" ht="18.75" x14ac:dyDescent="0.3">
      <c r="A6" s="698">
        <v>5</v>
      </c>
      <c r="B6" s="698" t="s">
        <v>2105</v>
      </c>
    </row>
    <row r="7" spans="1:2" ht="18.75" x14ac:dyDescent="0.3">
      <c r="A7" s="698">
        <v>6</v>
      </c>
      <c r="B7" s="698" t="s">
        <v>1011</v>
      </c>
    </row>
    <row r="8" spans="1:2" ht="18.75" x14ac:dyDescent="0.3">
      <c r="A8" s="698">
        <v>7</v>
      </c>
      <c r="B8" s="698" t="s">
        <v>1015</v>
      </c>
    </row>
    <row r="9" spans="1:2" ht="18.75" x14ac:dyDescent="0.3">
      <c r="A9" s="698">
        <v>8</v>
      </c>
      <c r="B9" s="698" t="s">
        <v>2106</v>
      </c>
    </row>
    <row r="10" spans="1:2" ht="18.75" x14ac:dyDescent="0.3">
      <c r="A10" s="698">
        <v>9</v>
      </c>
      <c r="B10" s="698" t="s">
        <v>1581</v>
      </c>
    </row>
    <row r="11" spans="1:2" ht="18.75" x14ac:dyDescent="0.3">
      <c r="A11" s="698">
        <v>10</v>
      </c>
      <c r="B11" s="698" t="s">
        <v>371</v>
      </c>
    </row>
    <row r="12" spans="1:2" ht="18.75" x14ac:dyDescent="0.3">
      <c r="A12" s="698">
        <v>11</v>
      </c>
      <c r="B12" s="698" t="s">
        <v>1027</v>
      </c>
    </row>
    <row r="13" spans="1:2" ht="18.75" x14ac:dyDescent="0.3">
      <c r="A13" s="698">
        <v>12</v>
      </c>
      <c r="B13" s="698" t="s">
        <v>2107</v>
      </c>
    </row>
    <row r="14" spans="1:2" ht="18.75" x14ac:dyDescent="0.3">
      <c r="A14" s="698">
        <v>13</v>
      </c>
      <c r="B14" s="698" t="s">
        <v>2108</v>
      </c>
    </row>
    <row r="15" spans="1:2" ht="18.75" x14ac:dyDescent="0.3">
      <c r="A15" s="698">
        <v>14</v>
      </c>
      <c r="B15" s="698" t="s">
        <v>2013</v>
      </c>
    </row>
    <row r="16" spans="1:2" ht="18.75" x14ac:dyDescent="0.3">
      <c r="A16" s="698">
        <v>15</v>
      </c>
      <c r="B16" s="698" t="s">
        <v>2109</v>
      </c>
    </row>
    <row r="17" spans="1:2" ht="18.75" x14ac:dyDescent="0.3">
      <c r="A17" s="698">
        <v>16</v>
      </c>
      <c r="B17" s="698" t="s">
        <v>2110</v>
      </c>
    </row>
    <row r="18" spans="1:2" ht="18.75" x14ac:dyDescent="0.3">
      <c r="A18" s="698">
        <v>17</v>
      </c>
      <c r="B18" s="698" t="s">
        <v>2111</v>
      </c>
    </row>
    <row r="19" spans="1:2" ht="18.75" x14ac:dyDescent="0.3">
      <c r="A19" s="698">
        <v>18</v>
      </c>
      <c r="B19" s="698" t="s">
        <v>1733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وثائق </vt:lpstr>
      <vt:lpstr>گردش عملیات کارگزاران</vt:lpstr>
      <vt:lpstr>کارگزاران خاص </vt:lpstr>
      <vt:lpstr>وارده و صادره جدید ----</vt:lpstr>
      <vt:lpstr>جدول مقایسه ای مجموع حواله ها </vt:lpstr>
      <vt:lpstr>مانده مشتریان </vt:lpstr>
      <vt:lpstr>کارمزد عملیات</vt:lpstr>
      <vt:lpstr>کارمزد نزد صرافی ملت </vt:lpstr>
      <vt:lpstr>کارمزد یورو نزد شعبه مرکزی</vt:lpstr>
      <vt:lpstr>کارمزد درهمNOSTRO</vt:lpstr>
      <vt:lpstr>کارمزد دلار NOSTRO </vt:lpstr>
      <vt:lpstr>کارمزد یورو NOSTRO </vt:lpstr>
      <vt:lpstr>کارمزد یوان NOSTRO </vt:lpstr>
      <vt:lpstr>مجموع کارمزد دریافتی </vt:lpstr>
      <vt:lpstr>کارمزد ریالی</vt:lpstr>
      <vt:lpstr>پرداختی به فونیکس </vt:lpstr>
      <vt:lpstr>کارسازی پیش  یوان</vt:lpstr>
      <vt:lpstr>قرارداد مشتریان</vt:lpstr>
      <vt:lpstr>مکاتبه مستقیم </vt:lpstr>
      <vt:lpstr>مبنای کارمزد</vt:lpstr>
      <vt:lpstr>مقایسه ای </vt:lpstr>
      <vt:lpstr>وارده و صادره به ماه </vt:lpstr>
      <vt:lpstr>معاف از کارمزد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m.anbardaran</dc:creator>
  <cp:lastModifiedBy>M Anbardaran</cp:lastModifiedBy>
  <cp:lastPrinted>2026-07-23T05:06:57Z</cp:lastPrinted>
  <dcterms:created xsi:type="dcterms:W3CDTF">2020-07-23T06:43:02Z</dcterms:created>
  <dcterms:modified xsi:type="dcterms:W3CDTF">2026-07-23T06:16:14Z</dcterms:modified>
</cp:coreProperties>
</file>