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horshidi\Desktop\"/>
    </mc:Choice>
  </mc:AlternateContent>
  <xr:revisionPtr revIDLastSave="0" documentId="13_ncr:1_{9F656076-7000-4BC5-A5BB-4A979ED32EF5}" xr6:coauthVersionLast="47" xr6:coauthVersionMax="47" xr10:uidLastSave="{00000000-0000-0000-0000-000000000000}"/>
  <bookViews>
    <workbookView xWindow="-120" yWindow="-120" windowWidth="29040" windowHeight="15720" tabRatio="796" activeTab="5" xr2:uid="{00000000-000D-0000-FFFF-FFFF00000000}"/>
  </bookViews>
  <sheets>
    <sheet name=" مانده مشتریان 14041224" sheetId="41" r:id="rId1"/>
    <sheet name="گزارش مانده کارگزاران -14041224" sheetId="40" r:id="rId2"/>
    <sheet name="موجودی" sheetId="43" r:id="rId3"/>
    <sheet name="کارگزار" sheetId="32" r:id="rId4"/>
    <sheet name="مشتری" sheetId="44" r:id="rId5"/>
    <sheet name="دستورپرداخت های باز" sheetId="46" r:id="rId6"/>
  </sheets>
  <definedNames>
    <definedName name="_xlnm._FilterDatabase" localSheetId="0" hidden="1">' مانده مشتریان 14041224'!$A$4:$H$11</definedName>
    <definedName name="_xlnm._FilterDatabase" localSheetId="5" hidden="1">'دستورپرداخت های باز'!$A$4:$G$7</definedName>
    <definedName name="_xlnm._FilterDatabase" localSheetId="3" hidden="1">کارگزار!$A$3:$J$14</definedName>
    <definedName name="_xlnm._FilterDatabase" localSheetId="4" hidden="1">مشتری!$A$3:$J$3</definedName>
    <definedName name="_xlnm.Print_Area" localSheetId="0">' مانده مشتریان 14041224'!$A$1:$F$12</definedName>
    <definedName name="_xlnm.Print_Area" localSheetId="5">'دستورپرداخت های باز'!$A$1:$G$8</definedName>
    <definedName name="_xlnm.Print_Area" localSheetId="3">کارگزار!$A$1:$F$14</definedName>
    <definedName name="_xlnm.Print_Area" localSheetId="1">'گزارش مانده کارگزاران -14041224'!$A$1:$J$12</definedName>
    <definedName name="_xlnm.Print_Area" localSheetId="4">مشتری!$A$1:$F$11</definedName>
    <definedName name="_xlnm.Print_Area" localSheetId="2">موجودی!$A$1:$C$10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46" l="1"/>
  <c r="I7" i="40" l="1"/>
  <c r="I11" i="40"/>
  <c r="E11" i="44"/>
  <c r="G6" i="46" l="1"/>
  <c r="F11" i="44"/>
  <c r="J6" i="40"/>
  <c r="J7" i="40"/>
  <c r="I6" i="40"/>
  <c r="F7" i="40"/>
  <c r="F10" i="40"/>
  <c r="F11" i="40"/>
  <c r="J11" i="40"/>
  <c r="E14" i="32"/>
  <c r="C9" i="43"/>
  <c r="C12" i="40"/>
  <c r="D12" i="40"/>
  <c r="E12" i="40"/>
  <c r="F12" i="40"/>
  <c r="I12" i="40"/>
  <c r="J9" i="40"/>
  <c r="J10" i="40"/>
  <c r="I8" i="40"/>
  <c r="J8" i="40"/>
  <c r="G8" i="40"/>
  <c r="H8" i="40"/>
  <c r="F9" i="40"/>
  <c r="J12" i="40" l="1"/>
  <c r="F6" i="40"/>
  <c r="F8" i="40"/>
  <c r="C11" i="41"/>
  <c r="C17" i="41" s="1"/>
  <c r="D14" i="41"/>
  <c r="F10" i="41"/>
  <c r="F9" i="41"/>
  <c r="F8" i="41"/>
  <c r="F7" i="41"/>
  <c r="F6" i="41"/>
  <c r="F5" i="41"/>
  <c r="C4" i="43" s="1"/>
  <c r="C5" i="43"/>
  <c r="H16" i="40"/>
  <c r="G16" i="40"/>
  <c r="I16" i="40" s="1"/>
  <c r="H11" i="40"/>
  <c r="H10" i="40"/>
  <c r="G11" i="40"/>
  <c r="G7" i="40"/>
  <c r="G12" i="40" s="1"/>
  <c r="H12" i="40"/>
  <c r="C14" i="40"/>
  <c r="F11" i="41" l="1"/>
  <c r="C14" i="41"/>
  <c r="F18" i="44"/>
  <c r="E18" i="44"/>
  <c r="F14" i="32"/>
  <c r="C10" i="43"/>
  <c r="I17" i="40"/>
  <c r="E20" i="44" l="1"/>
  <c r="F20" i="44"/>
  <c r="C15" i="40"/>
  <c r="C16" i="40"/>
  <c r="D15" i="40"/>
  <c r="D16" i="40"/>
  <c r="E15" i="40"/>
  <c r="E16" i="40"/>
  <c r="E11" i="41"/>
  <c r="E14" i="41" s="1"/>
  <c r="D11" i="41"/>
  <c r="F16" i="40" l="1"/>
  <c r="F17" i="40" s="1"/>
  <c r="F14" i="41"/>
  <c r="F15" i="41" s="1"/>
  <c r="E17" i="41"/>
  <c r="D17" i="41"/>
  <c r="C12" i="43"/>
  <c r="C13" i="43" s="1"/>
</calcChain>
</file>

<file path=xl/sharedStrings.xml><?xml version="1.0" encoding="utf-8"?>
<sst xmlns="http://schemas.openxmlformats.org/spreadsheetml/2006/main" count="135" uniqueCount="56">
  <si>
    <t>ردیف</t>
  </si>
  <si>
    <t>جمع</t>
  </si>
  <si>
    <t>نوع ارز</t>
  </si>
  <si>
    <t>نرخ تبدیل</t>
  </si>
  <si>
    <t>نام کارگزار</t>
  </si>
  <si>
    <t>دلار</t>
  </si>
  <si>
    <t>یورو</t>
  </si>
  <si>
    <t>درهم</t>
  </si>
  <si>
    <t>جمع کل</t>
  </si>
  <si>
    <t>معادل یورویی</t>
  </si>
  <si>
    <t>بانک مرکزی</t>
  </si>
  <si>
    <t>شرکت پتروشیمی سبلان</t>
  </si>
  <si>
    <t>گزارش مانده مشتریان</t>
  </si>
  <si>
    <t>نام مشتری</t>
  </si>
  <si>
    <t>بانک</t>
  </si>
  <si>
    <t>شرکت پتروشیمی پردیس</t>
  </si>
  <si>
    <t>شرکت تجارت بین الملل سکو(سیتکو)</t>
  </si>
  <si>
    <t>پارسیان انرژی</t>
  </si>
  <si>
    <t>اسمعیل قلی نژاد</t>
  </si>
  <si>
    <t>سید محمد حسین ابطحی</t>
  </si>
  <si>
    <t>سروش احمدی</t>
  </si>
  <si>
    <t>یوسف قربانی سامانی</t>
  </si>
  <si>
    <t>سایر شرکت های غیر دولتی</t>
  </si>
  <si>
    <t>سایر شرکت های  دولتی</t>
  </si>
  <si>
    <t>سایر شرکت های نفتی</t>
  </si>
  <si>
    <t>نیکو</t>
  </si>
  <si>
    <t>مبلغ به یورو</t>
  </si>
  <si>
    <t>منبع</t>
  </si>
  <si>
    <t>شرکت راهبر بانک سرمایه</t>
  </si>
  <si>
    <t xml:space="preserve">منصوره ميرمحمدي </t>
  </si>
  <si>
    <t xml:space="preserve"> عليرضا دهقاني طرزجاني</t>
  </si>
  <si>
    <t xml:space="preserve">دلار </t>
  </si>
  <si>
    <t>دستور پرداخت باز</t>
  </si>
  <si>
    <t>مانده موجودی
معادل یورویی</t>
  </si>
  <si>
    <t xml:space="preserve"> گزارش مانده کارگزاران</t>
  </si>
  <si>
    <t>خالص موجودی 
معادل یورویی</t>
  </si>
  <si>
    <t>تاریخ</t>
  </si>
  <si>
    <t>صادره</t>
  </si>
  <si>
    <t>وارده</t>
  </si>
  <si>
    <t>تاریخ ارجاع دستور پرداخت</t>
  </si>
  <si>
    <t>مبلغ دستور پرداخت</t>
  </si>
  <si>
    <t>کاربرگ دستور پرداخت های درجریان انجام نشده کارگزاران بیش از 15 روز</t>
  </si>
  <si>
    <t>منتهی به تاریخ 1405/01/15</t>
  </si>
  <si>
    <t>گزارش کارگزار از تاریخ 1405/01/01 الی 1405/01/15</t>
  </si>
  <si>
    <t>1405/01/08</t>
  </si>
  <si>
    <t>1405/01/11</t>
  </si>
  <si>
    <t>1405/01/15</t>
  </si>
  <si>
    <t xml:space="preserve">درهم </t>
  </si>
  <si>
    <t>1405/01/09</t>
  </si>
  <si>
    <t>گزارش مشتری از تاریخ 1405/01/01 الی 1405/01/15</t>
  </si>
  <si>
    <t>1405/01/10</t>
  </si>
  <si>
    <t>1405/01/9</t>
  </si>
  <si>
    <t xml:space="preserve">جمع </t>
  </si>
  <si>
    <t>1404/12/28</t>
  </si>
  <si>
    <t>1404/12/27</t>
  </si>
  <si>
    <t>گزارش منتهی به 15 فروردین ماه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</si>
</sst>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-_ر_ي_ا_ل_ ;_ * #,##0.00\-_ر_ي_ا_ل_ ;_ * &quot;-&quot;??_-_ر_ي_ا_ل_ ;_ @_ "/>
    <numFmt numFmtId="165" formatCode="0_);\(0\)"/>
    <numFmt numFmtId="166" formatCode="[$-160429]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B Nazanin"/>
      <charset val="178"/>
    </font>
    <font>
      <sz val="11"/>
      <color indexed="8"/>
      <name val="Calibri"/>
      <family val="2"/>
    </font>
    <font>
      <sz val="14"/>
      <name val="B Nazanin"/>
      <charset val="178"/>
    </font>
    <font>
      <b/>
      <sz val="14"/>
      <color indexed="8"/>
      <name val="B Nazanin"/>
      <charset val="178"/>
    </font>
    <font>
      <sz val="10"/>
      <name val="Arial"/>
      <family val="2"/>
    </font>
    <font>
      <sz val="10"/>
      <name val="B Nazanin"/>
      <charset val="178"/>
    </font>
    <font>
      <u/>
      <sz val="14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indexed="8"/>
      <name val="Aptos Narrow"/>
      <family val="2"/>
    </font>
    <font>
      <sz val="16"/>
      <color indexed="8"/>
      <name val="B Nazanin"/>
      <charset val="178"/>
    </font>
    <font>
      <b/>
      <u/>
      <sz val="14"/>
      <name val="B Nazanin"/>
      <charset val="178"/>
    </font>
    <font>
      <sz val="11"/>
      <color indexed="8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1">
    <xf numFmtId="0" fontId="0" fillId="0" borderId="0"/>
    <xf numFmtId="0" fontId="3" fillId="0" borderId="0" applyNumberFormat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Font="0" applyFill="0" applyBorder="0" applyAlignment="0" applyProtection="0"/>
    <xf numFmtId="0" fontId="16" fillId="0" borderId="0"/>
    <xf numFmtId="164" fontId="13" fillId="0" borderId="0" applyFont="0" applyFill="0" applyBorder="0" applyAlignment="0" applyProtection="0"/>
    <xf numFmtId="0" fontId="13" fillId="0" borderId="0"/>
  </cellStyleXfs>
  <cellXfs count="104">
    <xf numFmtId="0" fontId="0" fillId="0" borderId="0" xfId="0"/>
    <xf numFmtId="0" fontId="7" fillId="0" borderId="0" xfId="12" applyNumberFormat="1" applyFont="1" applyFill="1" applyBorder="1" applyAlignment="1"/>
    <xf numFmtId="0" fontId="4" fillId="0" borderId="2" xfId="11" applyNumberFormat="1" applyFont="1" applyFill="1" applyBorder="1" applyAlignment="1">
      <alignment horizontal="center" vertical="center"/>
    </xf>
    <xf numFmtId="4" fontId="4" fillId="0" borderId="2" xfId="11" applyNumberFormat="1" applyFont="1" applyFill="1" applyBorder="1" applyAlignment="1">
      <alignment horizontal="center" vertical="center"/>
    </xf>
    <xf numFmtId="4" fontId="4" fillId="3" borderId="2" xfId="11" applyNumberFormat="1" applyFont="1" applyFill="1" applyBorder="1" applyAlignment="1">
      <alignment horizontal="center" vertical="center"/>
    </xf>
    <xf numFmtId="0" fontId="4" fillId="0" borderId="0" xfId="12" applyNumberFormat="1" applyFont="1" applyFill="1" applyBorder="1" applyAlignment="1">
      <alignment horizontal="center" vertical="center"/>
    </xf>
    <xf numFmtId="0" fontId="4" fillId="0" borderId="0" xfId="11" applyNumberFormat="1" applyFont="1" applyFill="1" applyBorder="1" applyAlignment="1">
      <alignment horizontal="center" vertical="center"/>
    </xf>
    <xf numFmtId="4" fontId="4" fillId="0" borderId="0" xfId="11" applyNumberFormat="1" applyFont="1" applyFill="1" applyBorder="1" applyAlignment="1">
      <alignment horizontal="center" vertical="center"/>
    </xf>
    <xf numFmtId="3" fontId="4" fillId="0" borderId="0" xfId="11" applyNumberFormat="1" applyFont="1" applyFill="1" applyBorder="1" applyAlignment="1">
      <alignment horizontal="center" vertical="center"/>
    </xf>
    <xf numFmtId="4" fontId="7" fillId="0" borderId="0" xfId="12" applyNumberFormat="1" applyFont="1" applyFill="1" applyBorder="1" applyAlignment="1"/>
    <xf numFmtId="4" fontId="4" fillId="3" borderId="15" xfId="11" applyNumberFormat="1" applyFont="1" applyFill="1" applyBorder="1" applyAlignment="1">
      <alignment horizontal="center" vertical="center"/>
    </xf>
    <xf numFmtId="0" fontId="4" fillId="3" borderId="16" xfId="11" applyNumberFormat="1" applyFont="1" applyFill="1" applyBorder="1" applyAlignment="1">
      <alignment horizontal="center" vertical="center"/>
    </xf>
    <xf numFmtId="0" fontId="4" fillId="3" borderId="17" xfId="12" applyNumberFormat="1" applyFont="1" applyFill="1" applyBorder="1" applyAlignment="1">
      <alignment horizontal="center" vertical="center"/>
    </xf>
    <xf numFmtId="4" fontId="4" fillId="0" borderId="18" xfId="11" applyNumberFormat="1" applyFont="1" applyFill="1" applyBorder="1" applyAlignment="1">
      <alignment horizontal="center" vertical="center"/>
    </xf>
    <xf numFmtId="0" fontId="4" fillId="0" borderId="19" xfId="11" applyNumberFormat="1" applyFont="1" applyFill="1" applyBorder="1" applyAlignment="1">
      <alignment horizontal="center" vertical="center"/>
    </xf>
    <xf numFmtId="0" fontId="4" fillId="0" borderId="20" xfId="12" applyNumberFormat="1" applyFont="1" applyFill="1" applyBorder="1" applyAlignment="1">
      <alignment horizontal="center" vertical="center"/>
    </xf>
    <xf numFmtId="4" fontId="4" fillId="0" borderId="21" xfId="11" applyNumberFormat="1" applyFont="1" applyFill="1" applyBorder="1" applyAlignment="1">
      <alignment horizontal="center" vertical="center"/>
    </xf>
    <xf numFmtId="0" fontId="4" fillId="0" borderId="1" xfId="11" applyNumberFormat="1" applyFont="1" applyFill="1" applyBorder="1" applyAlignment="1">
      <alignment horizontal="center" vertical="center"/>
    </xf>
    <xf numFmtId="0" fontId="4" fillId="0" borderId="22" xfId="12" applyNumberFormat="1" applyFont="1" applyFill="1" applyBorder="1" applyAlignment="1">
      <alignment horizontal="center" vertical="center"/>
    </xf>
    <xf numFmtId="3" fontId="4" fillId="3" borderId="15" xfId="11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16" applyNumberFormat="1" applyFont="1" applyFill="1" applyBorder="1" applyAlignment="1"/>
    <xf numFmtId="0" fontId="4" fillId="2" borderId="3" xfId="16" applyNumberFormat="1" applyFont="1" applyFill="1" applyBorder="1" applyAlignment="1">
      <alignment horizontal="center" vertical="center"/>
    </xf>
    <xf numFmtId="0" fontId="4" fillId="2" borderId="3" xfId="15" applyNumberFormat="1" applyFont="1" applyFill="1" applyBorder="1" applyAlignment="1">
      <alignment horizontal="center" vertical="center"/>
    </xf>
    <xf numFmtId="0" fontId="4" fillId="2" borderId="6" xfId="15" applyNumberFormat="1" applyFont="1" applyFill="1" applyBorder="1" applyAlignment="1">
      <alignment horizontal="center" vertical="center"/>
    </xf>
    <xf numFmtId="0" fontId="4" fillId="2" borderId="2" xfId="15" applyNumberFormat="1" applyFont="1" applyFill="1" applyBorder="1" applyAlignment="1">
      <alignment horizontal="center" vertical="center"/>
    </xf>
    <xf numFmtId="0" fontId="4" fillId="2" borderId="12" xfId="15" applyNumberFormat="1" applyFont="1" applyFill="1" applyBorder="1" applyAlignment="1">
      <alignment horizontal="center" vertical="center" wrapText="1"/>
    </xf>
    <xf numFmtId="3" fontId="4" fillId="0" borderId="6" xfId="16" applyNumberFormat="1" applyFont="1" applyFill="1" applyBorder="1" applyAlignment="1">
      <alignment horizontal="center" vertical="center"/>
    </xf>
    <xf numFmtId="0" fontId="4" fillId="0" borderId="6" xfId="15" applyNumberFormat="1" applyFont="1" applyFill="1" applyBorder="1" applyAlignment="1">
      <alignment horizontal="center" vertical="center"/>
    </xf>
    <xf numFmtId="4" fontId="4" fillId="0" borderId="13" xfId="15" applyNumberFormat="1" applyFont="1" applyFill="1" applyBorder="1" applyAlignment="1">
      <alignment horizontal="center" vertical="center"/>
    </xf>
    <xf numFmtId="3" fontId="4" fillId="0" borderId="2" xfId="16" applyNumberFormat="1" applyFont="1" applyFill="1" applyBorder="1" applyAlignment="1">
      <alignment horizontal="center" vertical="center"/>
    </xf>
    <xf numFmtId="0" fontId="4" fillId="0" borderId="2" xfId="15" applyNumberFormat="1" applyFont="1" applyFill="1" applyBorder="1" applyAlignment="1">
      <alignment horizontal="center" vertical="center"/>
    </xf>
    <xf numFmtId="0" fontId="4" fillId="0" borderId="2" xfId="15" applyNumberFormat="1" applyFont="1" applyFill="1" applyBorder="1" applyAlignment="1">
      <alignment vertical="center"/>
    </xf>
    <xf numFmtId="3" fontId="4" fillId="0" borderId="9" xfId="16" applyNumberFormat="1" applyFont="1" applyFill="1" applyBorder="1" applyAlignment="1">
      <alignment horizontal="center" vertical="center"/>
    </xf>
    <xf numFmtId="0" fontId="4" fillId="0" borderId="9" xfId="15" applyNumberFormat="1" applyFont="1" applyFill="1" applyBorder="1" applyAlignment="1">
      <alignment horizontal="center" vertical="center"/>
    </xf>
    <xf numFmtId="4" fontId="4" fillId="2" borderId="2" xfId="15" applyNumberFormat="1" applyFont="1" applyFill="1" applyBorder="1" applyAlignment="1">
      <alignment vertical="center"/>
    </xf>
    <xf numFmtId="4" fontId="4" fillId="2" borderId="2" xfId="15" applyNumberFormat="1" applyFont="1" applyFill="1" applyBorder="1" applyAlignment="1">
      <alignment horizontal="center" vertical="center"/>
    </xf>
    <xf numFmtId="39" fontId="2" fillId="2" borderId="8" xfId="17" applyNumberFormat="1" applyFont="1" applyFill="1" applyBorder="1" applyAlignment="1">
      <alignment horizontal="center" vertical="center"/>
    </xf>
    <xf numFmtId="4" fontId="8" fillId="2" borderId="2" xfId="15" applyNumberFormat="1" applyFont="1" applyFill="1" applyBorder="1" applyAlignment="1">
      <alignment horizontal="center" vertical="center"/>
    </xf>
    <xf numFmtId="0" fontId="4" fillId="0" borderId="0" xfId="16" applyNumberFormat="1" applyFont="1" applyFill="1" applyBorder="1" applyAlignment="1">
      <alignment horizontal="center" vertical="center"/>
    </xf>
    <xf numFmtId="4" fontId="4" fillId="0" borderId="0" xfId="15" applyNumberFormat="1" applyFont="1" applyFill="1" applyBorder="1" applyAlignment="1">
      <alignment horizontal="center" vertical="center"/>
    </xf>
    <xf numFmtId="0" fontId="4" fillId="0" borderId="0" xfId="15" applyNumberFormat="1" applyFont="1" applyFill="1" applyBorder="1" applyAlignment="1">
      <alignment horizontal="center" vertical="center"/>
    </xf>
    <xf numFmtId="4" fontId="4" fillId="0" borderId="6" xfId="15" applyNumberFormat="1" applyFont="1" applyFill="1" applyBorder="1" applyAlignment="1">
      <alignment horizontal="center" vertical="center"/>
    </xf>
    <xf numFmtId="39" fontId="2" fillId="0" borderId="7" xfId="17" applyNumberFormat="1" applyFont="1" applyFill="1" applyBorder="1" applyAlignment="1">
      <alignment horizontal="center" vertical="center"/>
    </xf>
    <xf numFmtId="4" fontId="4" fillId="0" borderId="2" xfId="15" applyNumberFormat="1" applyFont="1" applyFill="1" applyBorder="1" applyAlignment="1">
      <alignment horizontal="center" vertical="center"/>
    </xf>
    <xf numFmtId="3" fontId="4" fillId="0" borderId="2" xfId="15" applyNumberFormat="1" applyFont="1" applyFill="1" applyBorder="1" applyAlignment="1">
      <alignment horizontal="center" vertical="center"/>
    </xf>
    <xf numFmtId="4" fontId="4" fillId="0" borderId="9" xfId="15" applyNumberFormat="1" applyFont="1" applyFill="1" applyBorder="1" applyAlignment="1">
      <alignment horizontal="center" vertical="center"/>
    </xf>
    <xf numFmtId="3" fontId="4" fillId="0" borderId="9" xfId="15" applyNumberFormat="1" applyFont="1" applyFill="1" applyBorder="1" applyAlignment="1">
      <alignment horizontal="center" vertical="center"/>
    </xf>
    <xf numFmtId="0" fontId="7" fillId="0" borderId="0" xfId="16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9" fontId="9" fillId="3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39" fontId="14" fillId="4" borderId="2" xfId="19" applyNumberFormat="1" applyFont="1" applyFill="1" applyBorder="1" applyAlignment="1">
      <alignment horizontal="center" vertical="center"/>
    </xf>
    <xf numFmtId="0" fontId="4" fillId="3" borderId="2" xfId="12" applyNumberFormat="1" applyFont="1" applyFill="1" applyBorder="1" applyAlignment="1">
      <alignment horizontal="center" vertical="center"/>
    </xf>
    <xf numFmtId="0" fontId="4" fillId="3" borderId="2" xfId="11" applyNumberFormat="1" applyFont="1" applyFill="1" applyBorder="1" applyAlignment="1">
      <alignment horizontal="center" vertical="center"/>
    </xf>
    <xf numFmtId="0" fontId="4" fillId="0" borderId="2" xfId="12" applyNumberFormat="1" applyFont="1" applyFill="1" applyBorder="1" applyAlignment="1">
      <alignment horizontal="center" vertical="center"/>
    </xf>
    <xf numFmtId="0" fontId="3" fillId="0" borderId="0" xfId="4"/>
    <xf numFmtId="0" fontId="4" fillId="0" borderId="0" xfId="4" applyFont="1" applyAlignment="1">
      <alignment horizontal="center" vertical="center"/>
    </xf>
    <xf numFmtId="39" fontId="11" fillId="0" borderId="0" xfId="0" applyNumberFormat="1" applyFont="1" applyAlignment="1">
      <alignment horizontal="center" vertical="center"/>
    </xf>
    <xf numFmtId="39" fontId="12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165" fontId="14" fillId="0" borderId="17" xfId="19" applyNumberFormat="1" applyFont="1" applyFill="1" applyBorder="1" applyAlignment="1">
      <alignment horizontal="center" vertical="center"/>
    </xf>
    <xf numFmtId="39" fontId="14" fillId="0" borderId="17" xfId="19" applyNumberFormat="1" applyFont="1" applyFill="1" applyBorder="1" applyAlignment="1">
      <alignment horizontal="center" vertical="center"/>
    </xf>
    <xf numFmtId="39" fontId="14" fillId="0" borderId="4" xfId="19" applyNumberFormat="1" applyFont="1" applyFill="1" applyBorder="1" applyAlignment="1">
      <alignment horizontal="center" vertical="center"/>
    </xf>
    <xf numFmtId="39" fontId="14" fillId="0" borderId="2" xfId="19" applyNumberFormat="1" applyFont="1" applyFill="1" applyBorder="1" applyAlignment="1">
      <alignment horizontal="center" vertical="center"/>
    </xf>
    <xf numFmtId="39" fontId="4" fillId="0" borderId="6" xfId="15" applyNumberFormat="1" applyFont="1" applyFill="1" applyBorder="1" applyAlignment="1">
      <alignment horizontal="center" vertical="center"/>
    </xf>
    <xf numFmtId="39" fontId="9" fillId="3" borderId="13" xfId="0" applyNumberFormat="1" applyFont="1" applyFill="1" applyBorder="1" applyAlignment="1">
      <alignment horizontal="center" vertical="center"/>
    </xf>
    <xf numFmtId="39" fontId="9" fillId="3" borderId="14" xfId="0" applyNumberFormat="1" applyFont="1" applyFill="1" applyBorder="1" applyAlignment="1">
      <alignment horizontal="center" vertical="center"/>
    </xf>
    <xf numFmtId="4" fontId="4" fillId="0" borderId="2" xfId="12" applyNumberFormat="1" applyFont="1" applyFill="1" applyBorder="1" applyAlignment="1">
      <alignment horizontal="center" vertical="center"/>
    </xf>
    <xf numFmtId="0" fontId="4" fillId="4" borderId="2" xfId="12" applyNumberFormat="1" applyFont="1" applyFill="1" applyBorder="1" applyAlignment="1">
      <alignment horizontal="center" vertical="center"/>
    </xf>
    <xf numFmtId="0" fontId="4" fillId="4" borderId="2" xfId="11" applyNumberFormat="1" applyFont="1" applyFill="1" applyBorder="1" applyAlignment="1">
      <alignment horizontal="center" vertical="center"/>
    </xf>
    <xf numFmtId="4" fontId="4" fillId="4" borderId="2" xfId="11" applyNumberFormat="1" applyFont="1" applyFill="1" applyBorder="1" applyAlignment="1">
      <alignment horizontal="center" vertical="center"/>
    </xf>
    <xf numFmtId="4" fontId="4" fillId="0" borderId="2" xfId="12" applyNumberFormat="1" applyFont="1" applyFill="1" applyBorder="1" applyAlignment="1">
      <alignment horizontal="center"/>
    </xf>
    <xf numFmtId="0" fontId="15" fillId="0" borderId="0" xfId="15" applyNumberFormat="1" applyFont="1" applyFill="1" applyBorder="1" applyAlignment="1">
      <alignment horizontal="center" vertical="center"/>
    </xf>
    <xf numFmtId="0" fontId="15" fillId="0" borderId="0" xfId="16" applyNumberFormat="1" applyFont="1" applyFill="1" applyBorder="1" applyAlignment="1">
      <alignment horizontal="center" vertical="center"/>
    </xf>
    <xf numFmtId="0" fontId="15" fillId="0" borderId="10" xfId="16" applyNumberFormat="1" applyFont="1" applyFill="1" applyBorder="1" applyAlignment="1">
      <alignment horizontal="center" vertical="center"/>
    </xf>
    <xf numFmtId="0" fontId="4" fillId="2" borderId="4" xfId="15" applyNumberFormat="1" applyFont="1" applyFill="1" applyBorder="1" applyAlignment="1">
      <alignment horizontal="center" vertical="center"/>
    </xf>
    <xf numFmtId="0" fontId="4" fillId="2" borderId="5" xfId="15" applyNumberFormat="1" applyFont="1" applyFill="1" applyBorder="1" applyAlignment="1">
      <alignment horizontal="center" vertical="center"/>
    </xf>
    <xf numFmtId="0" fontId="4" fillId="0" borderId="23" xfId="16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8" fillId="0" borderId="0" xfId="12" applyNumberFormat="1" applyFont="1" applyFill="1" applyBorder="1" applyAlignment="1">
      <alignment horizontal="center" vertical="center"/>
    </xf>
    <xf numFmtId="0" fontId="8" fillId="0" borderId="10" xfId="12" applyNumberFormat="1" applyFont="1" applyFill="1" applyBorder="1" applyAlignment="1">
      <alignment horizontal="center" vertical="center"/>
    </xf>
    <xf numFmtId="0" fontId="4" fillId="3" borderId="4" xfId="11" applyNumberFormat="1" applyFont="1" applyFill="1" applyBorder="1" applyAlignment="1">
      <alignment horizontal="center" vertical="center"/>
    </xf>
    <xf numFmtId="0" fontId="4" fillId="3" borderId="24" xfId="11" applyNumberFormat="1" applyFont="1" applyFill="1" applyBorder="1" applyAlignment="1">
      <alignment horizontal="center" vertical="center"/>
    </xf>
    <xf numFmtId="0" fontId="15" fillId="0" borderId="0" xfId="12" applyNumberFormat="1" applyFont="1" applyFill="1" applyBorder="1" applyAlignment="1">
      <alignment horizontal="center" vertical="center"/>
    </xf>
    <xf numFmtId="0" fontId="15" fillId="0" borderId="10" xfId="12" applyNumberFormat="1" applyFont="1" applyFill="1" applyBorder="1" applyAlignment="1">
      <alignment horizontal="center" vertical="center"/>
    </xf>
    <xf numFmtId="0" fontId="4" fillId="3" borderId="5" xfId="11" applyNumberFormat="1" applyFont="1" applyFill="1" applyBorder="1" applyAlignment="1">
      <alignment horizontal="center" vertical="center"/>
    </xf>
    <xf numFmtId="0" fontId="4" fillId="3" borderId="11" xfId="11" applyNumberFormat="1" applyFont="1" applyFill="1" applyBorder="1" applyAlignment="1">
      <alignment horizontal="center" vertical="center"/>
    </xf>
    <xf numFmtId="0" fontId="4" fillId="5" borderId="2" xfId="12" applyNumberFormat="1" applyFont="1" applyFill="1" applyBorder="1" applyAlignment="1">
      <alignment horizontal="center"/>
    </xf>
    <xf numFmtId="0" fontId="5" fillId="0" borderId="0" xfId="4" applyFont="1" applyAlignment="1">
      <alignment horizontal="right" vertical="center"/>
    </xf>
    <xf numFmtId="0" fontId="10" fillId="4" borderId="2" xfId="0" applyFont="1" applyFill="1" applyBorder="1" applyAlignment="1">
      <alignment horizontal="center" vertical="center"/>
    </xf>
    <xf numFmtId="0" fontId="2" fillId="2" borderId="25" xfId="4" applyFont="1" applyFill="1" applyBorder="1" applyAlignment="1">
      <alignment horizontal="center" vertical="center"/>
    </xf>
    <xf numFmtId="0" fontId="2" fillId="2" borderId="25" xfId="4" applyFont="1" applyFill="1" applyBorder="1" applyAlignment="1">
      <alignment horizontal="center" vertical="center" wrapText="1"/>
    </xf>
    <xf numFmtId="0" fontId="2" fillId="0" borderId="26" xfId="4" applyFont="1" applyBorder="1" applyAlignment="1">
      <alignment horizontal="center" vertical="center"/>
    </xf>
    <xf numFmtId="3" fontId="2" fillId="0" borderId="26" xfId="4" applyNumberFormat="1" applyFont="1" applyBorder="1" applyAlignment="1">
      <alignment horizontal="center" vertical="center"/>
    </xf>
    <xf numFmtId="0" fontId="4" fillId="0" borderId="26" xfId="4" applyFont="1" applyBorder="1" applyAlignment="1">
      <alignment horizontal="center" vertical="center"/>
    </xf>
    <xf numFmtId="166" fontId="2" fillId="0" borderId="26" xfId="4" applyNumberFormat="1" applyFont="1" applyBorder="1" applyAlignment="1">
      <alignment horizontal="center" vertical="center"/>
    </xf>
    <xf numFmtId="4" fontId="2" fillId="0" borderId="26" xfId="4" applyNumberFormat="1" applyFont="1" applyBorder="1" applyAlignment="1">
      <alignment horizontal="center" vertical="center"/>
    </xf>
    <xf numFmtId="0" fontId="2" fillId="2" borderId="26" xfId="4" applyFont="1" applyFill="1" applyBorder="1" applyAlignment="1">
      <alignment horizontal="center" vertical="center"/>
    </xf>
    <xf numFmtId="4" fontId="5" fillId="2" borderId="26" xfId="4" applyNumberFormat="1" applyFont="1" applyFill="1" applyBorder="1" applyAlignment="1">
      <alignment horizontal="center" vertical="center"/>
    </xf>
  </cellXfs>
  <cellStyles count="21">
    <cellStyle name="Comma 2" xfId="2" xr:uid="{00000000-0005-0000-0000-000001000000}"/>
    <cellStyle name="Comma 2 2" xfId="8" xr:uid="{1A3BABAD-A229-4713-BFCF-F588475A5EE1}"/>
    <cellStyle name="Comma 2 2 2" xfId="14" xr:uid="{9489D947-F5F3-492E-92F5-E2C01A19D5BF}"/>
    <cellStyle name="Comma 2 2 2 2" xfId="19" xr:uid="{476629BF-5C52-499F-9BF5-BB99107616B1}"/>
    <cellStyle name="Comma 2 2 3" xfId="17" xr:uid="{0506D26E-E149-48F3-9586-DCE9392AAD4D}"/>
    <cellStyle name="Comma 2 3" xfId="11" xr:uid="{B6D520C2-28AC-49A7-B879-A14177ABDB82}"/>
    <cellStyle name="Comma 2 4" xfId="15" xr:uid="{3A384990-093E-4934-8122-72F4B82FBA19}"/>
    <cellStyle name="Comma 3" xfId="5" xr:uid="{6FFCD84F-972C-4F62-9A31-89368CAE917C}"/>
    <cellStyle name="Comma 4" xfId="3" xr:uid="{00000000-0005-0000-0000-000002000000}"/>
    <cellStyle name="Comma 5" xfId="7" xr:uid="{E558DE71-80D3-460F-8FE8-074A93CEDB5D}"/>
    <cellStyle name="Normal" xfId="0" builtinId="0"/>
    <cellStyle name="Normal 2" xfId="4" xr:uid="{00000000-0005-0000-0000-000004000000}"/>
    <cellStyle name="Normal 2 2" xfId="12" xr:uid="{B6193F64-E931-47C6-B4B3-8A65B29C9339}"/>
    <cellStyle name="Normal 2 2 2" xfId="18" xr:uid="{51CE9EA6-859C-4617-A1CE-A64CD49896DE}"/>
    <cellStyle name="Normal 2 3" xfId="16" xr:uid="{EA58BF22-616E-4814-85E2-D31B1990D0AA}"/>
    <cellStyle name="Normal 3" xfId="1" xr:uid="{00000000-0005-0000-0000-000005000000}"/>
    <cellStyle name="Normal 3 2" xfId="13" xr:uid="{FA32BEAC-743C-4D47-936B-426FC9434FBE}"/>
    <cellStyle name="Normal 4" xfId="6" xr:uid="{B38E22B6-A06D-49A9-B15D-F9F69DE7BCF2}"/>
    <cellStyle name="Normal 4 2" xfId="10" xr:uid="{D5E725AC-2F98-44B2-A4F4-82654BA3D198}"/>
    <cellStyle name="Normal 5" xfId="9" xr:uid="{1AE8205B-D826-42E9-AF20-566513BFFB11}"/>
    <cellStyle name="Normal 6" xfId="20" xr:uid="{B5412BA5-B7DA-406D-A8BC-585D51BB177F}"/>
  </cellStyles>
  <dxfs count="0"/>
  <tableStyles count="0" defaultTableStyle="TableStyleMedium2" defaultPivotStyle="PivotStyleLight16"/>
  <colors>
    <mruColors>
      <color rgb="FFE3D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39349-DD53-4C48-A631-5D492B2B396C}">
  <sheetPr>
    <tabColor rgb="FF92D050"/>
  </sheetPr>
  <dimension ref="A1:H17"/>
  <sheetViews>
    <sheetView rightToLeft="1" view="pageBreakPreview" zoomScaleNormal="100" zoomScaleSheetLayoutView="100" workbookViewId="0">
      <selection activeCell="J10" sqref="J10"/>
    </sheetView>
  </sheetViews>
  <sheetFormatPr defaultRowHeight="22.5" customHeight="1" x14ac:dyDescent="0.4"/>
  <cols>
    <col min="1" max="1" width="5.7109375" style="40" bestFit="1" customWidth="1"/>
    <col min="2" max="2" width="33" style="42" bestFit="1" customWidth="1"/>
    <col min="3" max="3" width="16.42578125" style="42" customWidth="1"/>
    <col min="4" max="4" width="15.7109375" style="42" customWidth="1"/>
    <col min="5" max="5" width="17.28515625" style="42" customWidth="1"/>
    <col min="6" max="6" width="17" style="42" bestFit="1" customWidth="1"/>
    <col min="7" max="7" width="9.140625" style="22"/>
    <col min="8" max="8" width="16.42578125" style="22" bestFit="1" customWidth="1"/>
    <col min="9" max="16384" width="9.140625" style="22"/>
  </cols>
  <sheetData>
    <row r="1" spans="1:8" ht="24" customHeight="1" x14ac:dyDescent="0.4">
      <c r="A1" s="74" t="s">
        <v>28</v>
      </c>
      <c r="B1" s="74"/>
      <c r="C1" s="74"/>
      <c r="D1" s="74"/>
      <c r="E1" s="74"/>
      <c r="F1" s="74"/>
    </row>
    <row r="2" spans="1:8" ht="24" customHeight="1" x14ac:dyDescent="0.4">
      <c r="A2" s="75" t="s">
        <v>12</v>
      </c>
      <c r="B2" s="75"/>
      <c r="C2" s="75"/>
      <c r="D2" s="75"/>
      <c r="E2" s="75"/>
      <c r="F2" s="75"/>
    </row>
    <row r="3" spans="1:8" ht="24.75" customHeight="1" thickBot="1" x14ac:dyDescent="0.45">
      <c r="A3" s="76" t="s">
        <v>42</v>
      </c>
      <c r="B3" s="76"/>
      <c r="C3" s="76"/>
      <c r="D3" s="76"/>
      <c r="E3" s="76"/>
      <c r="F3" s="76"/>
    </row>
    <row r="4" spans="1:8" ht="40.5" customHeight="1" thickBot="1" x14ac:dyDescent="0.45">
      <c r="A4" s="23" t="s">
        <v>0</v>
      </c>
      <c r="B4" s="24" t="s">
        <v>13</v>
      </c>
      <c r="C4" s="25" t="s">
        <v>5</v>
      </c>
      <c r="D4" s="25" t="s">
        <v>6</v>
      </c>
      <c r="E4" s="26" t="s">
        <v>7</v>
      </c>
      <c r="F4" s="27" t="s">
        <v>33</v>
      </c>
    </row>
    <row r="5" spans="1:8" ht="23.25" customHeight="1" thickBot="1" x14ac:dyDescent="0.45">
      <c r="A5" s="28">
        <v>1</v>
      </c>
      <c r="B5" s="29" t="s">
        <v>14</v>
      </c>
      <c r="C5" s="43">
        <v>12370265.35</v>
      </c>
      <c r="D5" s="66">
        <v>-20649.8</v>
      </c>
      <c r="E5" s="44">
        <v>-2607404.16</v>
      </c>
      <c r="F5" s="30">
        <f t="shared" ref="F5:F10" si="0">(C5/1.1521)+(E5/4.2314)+D5</f>
        <v>10100292.058518553</v>
      </c>
    </row>
    <row r="6" spans="1:8" ht="23.25" customHeight="1" thickBot="1" x14ac:dyDescent="0.45">
      <c r="A6" s="31">
        <v>2</v>
      </c>
      <c r="B6" s="32" t="s">
        <v>10</v>
      </c>
      <c r="C6" s="45">
        <v>410258.28</v>
      </c>
      <c r="D6" s="46">
        <v>0</v>
      </c>
      <c r="E6" s="46">
        <v>0</v>
      </c>
      <c r="F6" s="30">
        <f t="shared" si="0"/>
        <v>356096.06804964854</v>
      </c>
    </row>
    <row r="7" spans="1:8" ht="23.25" customHeight="1" thickBot="1" x14ac:dyDescent="0.45">
      <c r="A7" s="31">
        <v>3</v>
      </c>
      <c r="B7" s="32" t="s">
        <v>15</v>
      </c>
      <c r="C7" s="45">
        <v>86119.86</v>
      </c>
      <c r="D7" s="46">
        <v>0</v>
      </c>
      <c r="E7" s="46">
        <v>0</v>
      </c>
      <c r="F7" s="30">
        <f t="shared" si="0"/>
        <v>74750.33417238087</v>
      </c>
    </row>
    <row r="8" spans="1:8" ht="23.25" customHeight="1" thickBot="1" x14ac:dyDescent="0.45">
      <c r="A8" s="31">
        <v>4</v>
      </c>
      <c r="B8" s="32" t="s">
        <v>11</v>
      </c>
      <c r="C8" s="45">
        <v>26777.17</v>
      </c>
      <c r="D8" s="46">
        <v>0</v>
      </c>
      <c r="E8" s="46">
        <v>0</v>
      </c>
      <c r="F8" s="30">
        <f t="shared" si="0"/>
        <v>23242.053641176983</v>
      </c>
    </row>
    <row r="9" spans="1:8" ht="23.25" customHeight="1" thickBot="1" x14ac:dyDescent="0.45">
      <c r="A9" s="31">
        <v>5</v>
      </c>
      <c r="B9" s="33" t="s">
        <v>16</v>
      </c>
      <c r="C9" s="45">
        <v>171264.58000000002</v>
      </c>
      <c r="D9" s="45">
        <v>116065.86</v>
      </c>
      <c r="E9" s="45">
        <v>25622.1</v>
      </c>
      <c r="F9" s="30">
        <f t="shared" si="0"/>
        <v>270775.3560702675</v>
      </c>
    </row>
    <row r="10" spans="1:8" ht="23.25" customHeight="1" thickBot="1" x14ac:dyDescent="0.45">
      <c r="A10" s="34">
        <v>6</v>
      </c>
      <c r="B10" s="35" t="s">
        <v>17</v>
      </c>
      <c r="C10" s="47">
        <v>1378.98</v>
      </c>
      <c r="D10" s="48">
        <v>0</v>
      </c>
      <c r="E10" s="48">
        <v>0</v>
      </c>
      <c r="F10" s="30">
        <f t="shared" si="0"/>
        <v>1196.9273500564188</v>
      </c>
    </row>
    <row r="11" spans="1:8" ht="23.25" customHeight="1" thickBot="1" x14ac:dyDescent="0.45">
      <c r="A11" s="77" t="s">
        <v>8</v>
      </c>
      <c r="B11" s="78"/>
      <c r="C11" s="36">
        <f>SUM(C5:C10)</f>
        <v>13066064.219999999</v>
      </c>
      <c r="D11" s="37">
        <f>SUM(D5:D10)</f>
        <v>95416.06</v>
      </c>
      <c r="E11" s="38">
        <f>SUM(E5:E10)</f>
        <v>-2581782.06</v>
      </c>
      <c r="F11" s="39">
        <f>SUM(F5:F10)</f>
        <v>10826352.797802085</v>
      </c>
    </row>
    <row r="12" spans="1:8" ht="22.5" customHeight="1" x14ac:dyDescent="0.4">
      <c r="A12" s="79"/>
      <c r="B12" s="79"/>
      <c r="C12" s="79"/>
      <c r="D12" s="79"/>
      <c r="E12" s="79"/>
      <c r="F12" s="79"/>
      <c r="H12" s="41"/>
    </row>
    <row r="13" spans="1:8" ht="22.5" customHeight="1" x14ac:dyDescent="0.4">
      <c r="F13" s="41"/>
    </row>
    <row r="14" spans="1:8" ht="22.5" customHeight="1" x14ac:dyDescent="0.4">
      <c r="C14" s="44">
        <f>C11/1.1521</f>
        <v>11341085.16621821</v>
      </c>
      <c r="D14" s="44">
        <f>D11</f>
        <v>95416.06</v>
      </c>
      <c r="E14" s="44">
        <f>E11/4.2314</f>
        <v>-610148.42841612711</v>
      </c>
      <c r="F14" s="44">
        <f>C14+D14+E14</f>
        <v>10826352.797802083</v>
      </c>
    </row>
    <row r="15" spans="1:8" ht="22.5" customHeight="1" x14ac:dyDescent="0.4">
      <c r="F15" s="44">
        <f>F14-F11</f>
        <v>0</v>
      </c>
    </row>
    <row r="16" spans="1:8" ht="22.5" customHeight="1" thickBot="1" x14ac:dyDescent="0.45">
      <c r="C16" s="38"/>
      <c r="D16" s="38"/>
      <c r="E16" s="38"/>
    </row>
    <row r="17" spans="3:5" ht="22.5" customHeight="1" thickBot="1" x14ac:dyDescent="0.45">
      <c r="C17" s="38">
        <f>C11-C16</f>
        <v>13066064.219999999</v>
      </c>
      <c r="D17" s="38">
        <f t="shared" ref="D17" si="1">D11-D16</f>
        <v>95416.06</v>
      </c>
      <c r="E17" s="38">
        <f>E11-E16</f>
        <v>-2581782.06</v>
      </c>
    </row>
  </sheetData>
  <autoFilter ref="A4:H11" xr:uid="{C6E64E4C-A8A9-4C75-B921-14BAE31636CF}"/>
  <mergeCells count="5">
    <mergeCell ref="A1:F1"/>
    <mergeCell ref="A2:F2"/>
    <mergeCell ref="A3:F3"/>
    <mergeCell ref="A11:B11"/>
    <mergeCell ref="A12:F12"/>
  </mergeCells>
  <printOptions horizontalCentered="1"/>
  <pageMargins left="0" right="0" top="0" bottom="0" header="0.3" footer="0.3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AC9A-55E8-4A0D-8CF0-D2D909B206D9}">
  <sheetPr>
    <tabColor rgb="FF92D050"/>
    <pageSetUpPr fitToPage="1"/>
  </sheetPr>
  <dimension ref="A1:J17"/>
  <sheetViews>
    <sheetView rightToLeft="1" view="pageBreakPreview" zoomScale="115" zoomScaleNormal="100" zoomScaleSheetLayoutView="115" workbookViewId="0">
      <selection activeCell="I8" sqref="I8"/>
    </sheetView>
  </sheetViews>
  <sheetFormatPr defaultRowHeight="19.5" x14ac:dyDescent="0.25"/>
  <cols>
    <col min="1" max="1" width="9.140625" style="50"/>
    <col min="2" max="2" width="24.42578125" style="21" bestFit="1" customWidth="1"/>
    <col min="3" max="6" width="21.5703125" style="21" customWidth="1"/>
    <col min="7" max="8" width="21.5703125" style="21" hidden="1" customWidth="1"/>
    <col min="9" max="9" width="21.5703125" style="60" customWidth="1"/>
    <col min="10" max="10" width="21" style="50" customWidth="1"/>
    <col min="11" max="16384" width="9.140625" style="50"/>
  </cols>
  <sheetData>
    <row r="1" spans="1:10" s="49" customFormat="1" ht="24" customHeight="1" x14ac:dyDescent="0.25">
      <c r="A1" s="74" t="s">
        <v>28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s="49" customFormat="1" ht="24" customHeight="1" x14ac:dyDescent="0.25">
      <c r="A2" s="75" t="s">
        <v>34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s="49" customFormat="1" ht="24.75" customHeight="1" thickBot="1" x14ac:dyDescent="0.3">
      <c r="A3" s="76" t="s">
        <v>42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ht="24.75" thickBot="1" x14ac:dyDescent="0.3">
      <c r="A4" s="81" t="s">
        <v>0</v>
      </c>
      <c r="B4" s="81" t="s">
        <v>4</v>
      </c>
      <c r="C4" s="81" t="s">
        <v>7</v>
      </c>
      <c r="D4" s="81" t="s">
        <v>31</v>
      </c>
      <c r="E4" s="81" t="s">
        <v>6</v>
      </c>
      <c r="F4" s="81" t="s">
        <v>9</v>
      </c>
      <c r="G4" s="82" t="s">
        <v>5</v>
      </c>
      <c r="H4" s="82" t="s">
        <v>7</v>
      </c>
      <c r="I4" s="67" t="s">
        <v>32</v>
      </c>
      <c r="J4" s="80" t="s">
        <v>35</v>
      </c>
    </row>
    <row r="5" spans="1:10" ht="24.75" thickBot="1" x14ac:dyDescent="0.3">
      <c r="A5" s="81"/>
      <c r="B5" s="81"/>
      <c r="C5" s="81"/>
      <c r="D5" s="81"/>
      <c r="E5" s="81"/>
      <c r="F5" s="81"/>
      <c r="G5" s="83"/>
      <c r="H5" s="83"/>
      <c r="I5" s="68" t="s">
        <v>9</v>
      </c>
      <c r="J5" s="81"/>
    </row>
    <row r="6" spans="1:10" ht="25.5" thickBot="1" x14ac:dyDescent="0.3">
      <c r="A6" s="20">
        <v>1</v>
      </c>
      <c r="B6" s="52" t="s">
        <v>18</v>
      </c>
      <c r="C6" s="62">
        <v>0</v>
      </c>
      <c r="D6" s="63">
        <v>7264513.29</v>
      </c>
      <c r="E6" s="63">
        <v>-29405.439999999999</v>
      </c>
      <c r="F6" s="63">
        <f>(D6/1.1521)+(C6/4.2314)+E6</f>
        <v>6276048.3313740129</v>
      </c>
      <c r="G6" s="64">
        <v>0</v>
      </c>
      <c r="H6" s="64">
        <v>0</v>
      </c>
      <c r="I6" s="65">
        <f>-6924150/1.1521</f>
        <v>-6010025.1714260923</v>
      </c>
      <c r="J6" s="53">
        <f>F6+I6</f>
        <v>266023.15994792059</v>
      </c>
    </row>
    <row r="7" spans="1:10" ht="25.5" thickBot="1" x14ac:dyDescent="0.3">
      <c r="A7" s="20">
        <v>2</v>
      </c>
      <c r="B7" s="52" t="s">
        <v>29</v>
      </c>
      <c r="C7" s="62">
        <v>0</v>
      </c>
      <c r="D7" s="63">
        <v>1100358.17</v>
      </c>
      <c r="E7" s="63">
        <v>978264.26</v>
      </c>
      <c r="F7" s="63">
        <f>(D7/1.1521)+(C7/4.2314)+E7</f>
        <v>1933353.3755281661</v>
      </c>
      <c r="G7" s="64">
        <f>-2785743.22</f>
        <v>-2785743.22</v>
      </c>
      <c r="H7" s="64">
        <v>0</v>
      </c>
      <c r="I7" s="65">
        <f>-199094.4/1.1521</f>
        <v>-172809.99913201979</v>
      </c>
      <c r="J7" s="53">
        <f>F7+I7</f>
        <v>1760543.3763961464</v>
      </c>
    </row>
    <row r="8" spans="1:10" ht="25.5" thickBot="1" x14ac:dyDescent="0.3">
      <c r="A8" s="20">
        <v>3</v>
      </c>
      <c r="B8" s="52" t="s">
        <v>30</v>
      </c>
      <c r="C8" s="62">
        <v>0</v>
      </c>
      <c r="D8" s="63">
        <v>0</v>
      </c>
      <c r="E8" s="63">
        <v>0</v>
      </c>
      <c r="F8" s="63">
        <f>(D8/1.1444)+(C8/4.2028)+E8</f>
        <v>0</v>
      </c>
      <c r="G8" s="63">
        <f t="shared" ref="G8:I8" si="0">(E8/1.1444)+(D8/4.2028)+F8</f>
        <v>0</v>
      </c>
      <c r="H8" s="63">
        <f t="shared" si="0"/>
        <v>0</v>
      </c>
      <c r="I8" s="63">
        <f t="shared" si="0"/>
        <v>0</v>
      </c>
      <c r="J8" s="53">
        <f t="shared" ref="J8" si="1">F8-I8</f>
        <v>0</v>
      </c>
    </row>
    <row r="9" spans="1:10" ht="25.5" thickBot="1" x14ac:dyDescent="0.3">
      <c r="A9" s="20">
        <v>4</v>
      </c>
      <c r="B9" s="52" t="s">
        <v>21</v>
      </c>
      <c r="C9" s="63">
        <v>16493.169999999998</v>
      </c>
      <c r="D9" s="63">
        <v>570680.32999999996</v>
      </c>
      <c r="E9" s="63">
        <v>171.9</v>
      </c>
      <c r="F9" s="63">
        <f>(D9/1.1521)+(C9/4.2314)+E9</f>
        <v>499408.93721464026</v>
      </c>
      <c r="G9" s="64">
        <v>0</v>
      </c>
      <c r="H9" s="64">
        <v>0</v>
      </c>
      <c r="I9" s="65">
        <v>0</v>
      </c>
      <c r="J9" s="53">
        <f>F9-I9</f>
        <v>499408.93721464026</v>
      </c>
    </row>
    <row r="10" spans="1:10" ht="25.5" thickBot="1" x14ac:dyDescent="0.3">
      <c r="A10" s="20">
        <v>5</v>
      </c>
      <c r="B10" s="52" t="s">
        <v>19</v>
      </c>
      <c r="C10" s="63">
        <v>739400.74</v>
      </c>
      <c r="D10" s="63">
        <v>532743.52</v>
      </c>
      <c r="E10" s="63">
        <v>-20105.75</v>
      </c>
      <c r="F10" s="63">
        <f>(D10/1.1521)+(C10/4.2314)+E10</f>
        <v>617046.47767590662</v>
      </c>
      <c r="G10" s="64">
        <v>0</v>
      </c>
      <c r="H10" s="64">
        <f>-401400</f>
        <v>-401400</v>
      </c>
      <c r="I10" s="65">
        <v>0</v>
      </c>
      <c r="J10" s="53">
        <f>F10-I10</f>
        <v>617046.47767590662</v>
      </c>
    </row>
    <row r="11" spans="1:10" ht="25.5" thickBot="1" x14ac:dyDescent="0.3">
      <c r="A11" s="20">
        <v>6</v>
      </c>
      <c r="B11" s="52" t="s">
        <v>20</v>
      </c>
      <c r="C11" s="63">
        <v>-2835408.35</v>
      </c>
      <c r="D11" s="63">
        <v>16451536.380000001</v>
      </c>
      <c r="E11" s="63">
        <v>-612256.99</v>
      </c>
      <c r="F11" s="63">
        <f>(D11/1.1521)+(C11/4.2314)+E11</f>
        <v>12997263.488553878</v>
      </c>
      <c r="G11" s="64">
        <f>-136222.92</f>
        <v>-136222.92000000001</v>
      </c>
      <c r="H11" s="64">
        <f>-2889053.31</f>
        <v>-2889053.31</v>
      </c>
      <c r="I11" s="65">
        <f>4926991.73/1.1521</f>
        <v>4276531.3167259796</v>
      </c>
      <c r="J11" s="53">
        <f>F11-I11</f>
        <v>8720732.1718278974</v>
      </c>
    </row>
    <row r="12" spans="1:10" ht="24.75" thickBot="1" x14ac:dyDescent="0.3">
      <c r="A12" s="77" t="s">
        <v>8</v>
      </c>
      <c r="B12" s="78"/>
      <c r="C12" s="51">
        <f>SUM(C6:C11)</f>
        <v>-2079514.44</v>
      </c>
      <c r="D12" s="51">
        <f>SUM(D6:D11)</f>
        <v>25919831.689999998</v>
      </c>
      <c r="E12" s="51">
        <f>SUM(E6:E11)</f>
        <v>316667.9800000001</v>
      </c>
      <c r="F12" s="51">
        <f>SUM(F6:F11)</f>
        <v>22323120.610346604</v>
      </c>
      <c r="G12" s="51">
        <f t="shared" ref="G12:H12" si="2">SUM(G6:G11)</f>
        <v>-2921966.14</v>
      </c>
      <c r="H12" s="51">
        <f t="shared" si="2"/>
        <v>-3290453.31</v>
      </c>
      <c r="I12" s="51">
        <f>SUM(I6:I11)</f>
        <v>-1906303.8538321322</v>
      </c>
      <c r="J12" s="51">
        <f>SUM(J6:J11)</f>
        <v>11863754.12306251</v>
      </c>
    </row>
    <row r="14" spans="1:10" x14ac:dyDescent="0.25">
      <c r="C14" s="61">
        <f>-1811171.15</f>
        <v>-1811171.15</v>
      </c>
      <c r="D14" s="61">
        <v>33755328.740000002</v>
      </c>
      <c r="E14" s="61">
        <v>325534.98</v>
      </c>
      <c r="J14" s="59"/>
    </row>
    <row r="15" spans="1:10" x14ac:dyDescent="0.25">
      <c r="C15" s="60">
        <f>C12-C14</f>
        <v>-268343.29000000004</v>
      </c>
      <c r="D15" s="60">
        <f t="shared" ref="D15:E15" si="3">D12-D14</f>
        <v>-7835497.0500000045</v>
      </c>
      <c r="E15" s="60">
        <f t="shared" si="3"/>
        <v>-8866.9999999998836</v>
      </c>
      <c r="J15" s="59"/>
    </row>
    <row r="16" spans="1:10" x14ac:dyDescent="0.25">
      <c r="C16" s="61">
        <f>C12/4.2028</f>
        <v>-494792.6239649757</v>
      </c>
      <c r="D16" s="61">
        <f>D12/1.1444</f>
        <v>22649276.20587207</v>
      </c>
      <c r="E16" s="61">
        <f>E12</f>
        <v>316667.9800000001</v>
      </c>
      <c r="F16" s="61">
        <f>C16+D16+E16</f>
        <v>22471151.561907094</v>
      </c>
      <c r="G16" s="61">
        <f>G12/1.1444</f>
        <v>-2553273.4533379935</v>
      </c>
      <c r="H16" s="61">
        <f>H12/4.2028</f>
        <v>-782919.31807366526</v>
      </c>
      <c r="I16" s="60">
        <f>G16+H16</f>
        <v>-3336192.7714116587</v>
      </c>
    </row>
    <row r="17" spans="6:9" x14ac:dyDescent="0.25">
      <c r="F17" s="60">
        <f>F12-F16</f>
        <v>-148030.95156048983</v>
      </c>
      <c r="I17" s="60">
        <f>I12-I16</f>
        <v>1429888.9175795265</v>
      </c>
    </row>
  </sheetData>
  <mergeCells count="13">
    <mergeCell ref="A12:B12"/>
    <mergeCell ref="F4:F5"/>
    <mergeCell ref="B4:B5"/>
    <mergeCell ref="C4:C5"/>
    <mergeCell ref="D4:D5"/>
    <mergeCell ref="E4:E5"/>
    <mergeCell ref="J4:J5"/>
    <mergeCell ref="A1:J1"/>
    <mergeCell ref="A2:J2"/>
    <mergeCell ref="A3:J3"/>
    <mergeCell ref="A4:A5"/>
    <mergeCell ref="H4:H5"/>
    <mergeCell ref="G4:G5"/>
  </mergeCells>
  <printOptions horizontalCentered="1"/>
  <pageMargins left="0" right="0" top="0" bottom="0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13E56-47C0-4459-86A9-0FF296FF8AE9}">
  <sheetPr>
    <tabColor rgb="FF92D050"/>
  </sheetPr>
  <dimension ref="A1:G15"/>
  <sheetViews>
    <sheetView rightToLeft="1" view="pageBreakPreview" zoomScale="145" zoomScaleNormal="100" zoomScaleSheetLayoutView="145" zoomScalePageLayoutView="130" workbookViewId="0">
      <selection activeCell="A3" sqref="A3"/>
    </sheetView>
  </sheetViews>
  <sheetFormatPr defaultRowHeight="22.5" x14ac:dyDescent="0.4"/>
  <cols>
    <col min="1" max="1" width="5.7109375" style="5" bestFit="1" customWidth="1"/>
    <col min="2" max="2" width="24.5703125" style="6" bestFit="1" customWidth="1"/>
    <col min="3" max="3" width="15.85546875" style="8" bestFit="1" customWidth="1"/>
    <col min="4" max="4" width="9.140625" style="1"/>
    <col min="5" max="5" width="15.85546875" style="1" bestFit="1" customWidth="1"/>
    <col min="6" max="6" width="9.140625" style="1"/>
    <col min="7" max="7" width="15.7109375" style="1" bestFit="1" customWidth="1"/>
    <col min="8" max="16384" width="9.140625" style="1"/>
  </cols>
  <sheetData>
    <row r="1" spans="1:7" x14ac:dyDescent="0.4">
      <c r="A1" s="84" t="s">
        <v>28</v>
      </c>
      <c r="B1" s="84"/>
      <c r="C1" s="84"/>
    </row>
    <row r="2" spans="1:7" ht="23.25" thickBot="1" x14ac:dyDescent="0.45">
      <c r="A2" s="85" t="s">
        <v>55</v>
      </c>
      <c r="B2" s="85"/>
      <c r="C2" s="85"/>
    </row>
    <row r="3" spans="1:7" ht="23.25" thickBot="1" x14ac:dyDescent="0.45">
      <c r="A3" s="12" t="s">
        <v>0</v>
      </c>
      <c r="B3" s="11" t="s">
        <v>27</v>
      </c>
      <c r="C3" s="19" t="s">
        <v>26</v>
      </c>
    </row>
    <row r="4" spans="1:7" x14ac:dyDescent="0.4">
      <c r="A4" s="18">
        <v>1</v>
      </c>
      <c r="B4" s="17" t="s">
        <v>14</v>
      </c>
      <c r="C4" s="16">
        <f>' مانده مشتریان 14041224'!F5</f>
        <v>10100292.058518553</v>
      </c>
    </row>
    <row r="5" spans="1:7" x14ac:dyDescent="0.4">
      <c r="A5" s="18">
        <v>2</v>
      </c>
      <c r="B5" s="17" t="s">
        <v>10</v>
      </c>
      <c r="C5" s="16">
        <f>' مانده مشتریان 14041224'!F6</f>
        <v>356096.06804964854</v>
      </c>
    </row>
    <row r="6" spans="1:7" x14ac:dyDescent="0.4">
      <c r="A6" s="18">
        <v>3</v>
      </c>
      <c r="B6" s="17" t="s">
        <v>25</v>
      </c>
      <c r="C6" s="16">
        <v>0</v>
      </c>
    </row>
    <row r="7" spans="1:7" x14ac:dyDescent="0.4">
      <c r="A7" s="18">
        <v>4</v>
      </c>
      <c r="B7" s="17" t="s">
        <v>24</v>
      </c>
      <c r="C7" s="16">
        <v>0</v>
      </c>
    </row>
    <row r="8" spans="1:7" x14ac:dyDescent="0.4">
      <c r="A8" s="18">
        <v>5</v>
      </c>
      <c r="B8" s="17" t="s">
        <v>23</v>
      </c>
      <c r="C8" s="16">
        <v>0</v>
      </c>
    </row>
    <row r="9" spans="1:7" ht="23.25" thickBot="1" x14ac:dyDescent="0.45">
      <c r="A9" s="15">
        <v>6</v>
      </c>
      <c r="B9" s="14" t="s">
        <v>22</v>
      </c>
      <c r="C9" s="13">
        <f>' مانده مشتریان 14041224'!F7+' مانده مشتریان 14041224'!F8+' مانده مشتریان 14041224'!F9+' مانده مشتریان 14041224'!F10</f>
        <v>369964.67123388179</v>
      </c>
    </row>
    <row r="10" spans="1:7" ht="23.25" thickBot="1" x14ac:dyDescent="0.45">
      <c r="A10" s="86" t="s">
        <v>1</v>
      </c>
      <c r="B10" s="87"/>
      <c r="C10" s="10">
        <f>SUM(C4:C9)</f>
        <v>10826352.797802083</v>
      </c>
    </row>
    <row r="11" spans="1:7" x14ac:dyDescent="0.4">
      <c r="G11" s="7"/>
    </row>
    <row r="12" spans="1:7" x14ac:dyDescent="0.4">
      <c r="C12" s="7">
        <f>' مانده مشتریان 14041224'!F11</f>
        <v>10826352.797802085</v>
      </c>
      <c r="E12" s="9"/>
    </row>
    <row r="13" spans="1:7" x14ac:dyDescent="0.4">
      <c r="C13" s="7">
        <f>C10-C12</f>
        <v>0</v>
      </c>
      <c r="E13" s="7"/>
    </row>
    <row r="14" spans="1:7" x14ac:dyDescent="0.4">
      <c r="E14" s="7"/>
    </row>
    <row r="15" spans="1:7" x14ac:dyDescent="0.4">
      <c r="E15" s="7"/>
    </row>
  </sheetData>
  <mergeCells count="3">
    <mergeCell ref="A1:C1"/>
    <mergeCell ref="A2:C2"/>
    <mergeCell ref="A10:B10"/>
  </mergeCells>
  <printOptions horizontalCentered="1"/>
  <pageMargins left="0" right="0" top="0" bottom="0" header="0" footer="0"/>
  <pageSetup paperSize="9" scale="170" orientation="portrait" r:id="rId1"/>
  <ignoredErrors>
    <ignoredError sqref="C1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1F20-8FC6-430B-BDEB-449284E28FD5}">
  <sheetPr>
    <tabColor rgb="FF92D050"/>
  </sheetPr>
  <dimension ref="A1:J19"/>
  <sheetViews>
    <sheetView rightToLeft="1" view="pageBreakPreview" zoomScaleNormal="100" zoomScaleSheetLayoutView="100" zoomScalePageLayoutView="130" workbookViewId="0">
      <selection activeCell="B4" sqref="B4:B13"/>
    </sheetView>
  </sheetViews>
  <sheetFormatPr defaultRowHeight="22.5" x14ac:dyDescent="0.4"/>
  <cols>
    <col min="1" max="1" width="5.7109375" style="5" bestFit="1" customWidth="1"/>
    <col min="2" max="2" width="24.5703125" style="6" bestFit="1" customWidth="1"/>
    <col min="3" max="4" width="15.7109375" style="6" customWidth="1"/>
    <col min="5" max="5" width="15.7109375" style="7" customWidth="1"/>
    <col min="6" max="6" width="15.7109375" style="6" customWidth="1"/>
    <col min="7" max="7" width="9.140625" style="1"/>
    <col min="8" max="8" width="15.85546875" style="1" bestFit="1" customWidth="1"/>
    <col min="9" max="9" width="9.140625" style="1"/>
    <col min="10" max="10" width="15.7109375" style="1" bestFit="1" customWidth="1"/>
    <col min="11" max="16384" width="9.140625" style="1"/>
  </cols>
  <sheetData>
    <row r="1" spans="1:10" ht="24" x14ac:dyDescent="0.4">
      <c r="A1" s="88" t="s">
        <v>28</v>
      </c>
      <c r="B1" s="88"/>
      <c r="C1" s="88"/>
      <c r="D1" s="88"/>
      <c r="E1" s="88"/>
      <c r="F1" s="88"/>
    </row>
    <row r="2" spans="1:10" ht="24.75" thickBot="1" x14ac:dyDescent="0.45">
      <c r="A2" s="89" t="s">
        <v>43</v>
      </c>
      <c r="B2" s="89"/>
      <c r="C2" s="89"/>
      <c r="D2" s="89"/>
      <c r="E2" s="89"/>
      <c r="F2" s="89"/>
    </row>
    <row r="3" spans="1:10" ht="23.25" thickBot="1" x14ac:dyDescent="0.45">
      <c r="A3" s="54" t="s">
        <v>0</v>
      </c>
      <c r="B3" s="55" t="s">
        <v>4</v>
      </c>
      <c r="C3" s="55" t="s">
        <v>36</v>
      </c>
      <c r="D3" s="55" t="s">
        <v>2</v>
      </c>
      <c r="E3" s="4" t="s">
        <v>38</v>
      </c>
      <c r="F3" s="55" t="s">
        <v>37</v>
      </c>
    </row>
    <row r="4" spans="1:10" ht="23.25" thickBot="1" x14ac:dyDescent="0.45">
      <c r="A4" s="56">
        <v>1</v>
      </c>
      <c r="B4" s="2" t="s">
        <v>20</v>
      </c>
      <c r="C4" s="2" t="s">
        <v>44</v>
      </c>
      <c r="D4" s="2" t="s">
        <v>5</v>
      </c>
      <c r="E4" s="3">
        <v>0</v>
      </c>
      <c r="F4" s="3">
        <v>38155.71</v>
      </c>
    </row>
    <row r="5" spans="1:10" ht="23.25" thickBot="1" x14ac:dyDescent="0.45">
      <c r="A5" s="56">
        <v>2</v>
      </c>
      <c r="B5" s="2" t="s">
        <v>20</v>
      </c>
      <c r="C5" s="2" t="s">
        <v>48</v>
      </c>
      <c r="D5" s="2" t="s">
        <v>47</v>
      </c>
      <c r="E5" s="3">
        <v>315933.5</v>
      </c>
      <c r="F5" s="3"/>
    </row>
    <row r="6" spans="1:10" ht="23.25" thickBot="1" x14ac:dyDescent="0.45">
      <c r="A6" s="56">
        <v>3</v>
      </c>
      <c r="B6" s="2" t="s">
        <v>20</v>
      </c>
      <c r="C6" s="2" t="s">
        <v>45</v>
      </c>
      <c r="D6" s="2" t="s">
        <v>5</v>
      </c>
      <c r="E6" s="3">
        <v>0</v>
      </c>
      <c r="F6" s="2">
        <v>60544.9</v>
      </c>
    </row>
    <row r="7" spans="1:10" ht="23.25" thickBot="1" x14ac:dyDescent="0.45">
      <c r="A7" s="56">
        <v>4</v>
      </c>
      <c r="B7" s="2" t="s">
        <v>20</v>
      </c>
      <c r="C7" s="2" t="s">
        <v>45</v>
      </c>
      <c r="D7" s="2" t="s">
        <v>5</v>
      </c>
      <c r="E7" s="3">
        <v>0</v>
      </c>
      <c r="F7" s="3">
        <v>20580.7</v>
      </c>
    </row>
    <row r="8" spans="1:10" ht="23.25" thickBot="1" x14ac:dyDescent="0.45">
      <c r="A8" s="56">
        <v>5</v>
      </c>
      <c r="B8" s="2" t="s">
        <v>20</v>
      </c>
      <c r="C8" s="2" t="s">
        <v>46</v>
      </c>
      <c r="D8" s="2" t="s">
        <v>5</v>
      </c>
      <c r="E8" s="3">
        <v>0</v>
      </c>
      <c r="F8" s="3">
        <v>79791.28</v>
      </c>
    </row>
    <row r="9" spans="1:10" ht="23.25" thickBot="1" x14ac:dyDescent="0.45">
      <c r="A9" s="56">
        <v>6</v>
      </c>
      <c r="B9" s="94" t="s">
        <v>29</v>
      </c>
      <c r="C9" s="2" t="s">
        <v>44</v>
      </c>
      <c r="D9" s="2" t="s">
        <v>5</v>
      </c>
      <c r="E9" s="3">
        <v>0</v>
      </c>
      <c r="F9" s="3">
        <v>1520201.61</v>
      </c>
    </row>
    <row r="10" spans="1:10" ht="23.25" thickBot="1" x14ac:dyDescent="0.45">
      <c r="A10" s="56">
        <v>7</v>
      </c>
      <c r="B10" s="94" t="s">
        <v>29</v>
      </c>
      <c r="C10" s="2" t="s">
        <v>46</v>
      </c>
      <c r="D10" s="2" t="s">
        <v>5</v>
      </c>
      <c r="E10" s="3">
        <v>255570.17</v>
      </c>
      <c r="F10" s="3"/>
    </row>
    <row r="11" spans="1:10" ht="23.25" thickBot="1" x14ac:dyDescent="0.45">
      <c r="A11" s="56">
        <v>8</v>
      </c>
      <c r="B11" s="94" t="s">
        <v>29</v>
      </c>
      <c r="C11" s="2" t="s">
        <v>46</v>
      </c>
      <c r="D11" s="2" t="s">
        <v>5</v>
      </c>
      <c r="E11" s="3">
        <v>169170.95</v>
      </c>
      <c r="F11" s="3"/>
    </row>
    <row r="12" spans="1:10" ht="23.25" thickBot="1" x14ac:dyDescent="0.45">
      <c r="A12" s="56">
        <v>9</v>
      </c>
      <c r="B12" s="94" t="s">
        <v>18</v>
      </c>
      <c r="C12" s="2" t="s">
        <v>46</v>
      </c>
      <c r="D12" s="2" t="s">
        <v>5</v>
      </c>
      <c r="E12" s="3">
        <v>0</v>
      </c>
      <c r="F12" s="3">
        <v>1051711.2</v>
      </c>
    </row>
    <row r="13" spans="1:10" ht="23.25" thickBot="1" x14ac:dyDescent="0.45">
      <c r="A13" s="56">
        <v>10</v>
      </c>
      <c r="B13" s="94" t="s">
        <v>18</v>
      </c>
      <c r="C13" s="2" t="s">
        <v>46</v>
      </c>
      <c r="D13" s="2" t="s">
        <v>5</v>
      </c>
      <c r="E13" s="3">
        <v>0</v>
      </c>
      <c r="F13" s="3">
        <v>1108157.79</v>
      </c>
    </row>
    <row r="14" spans="1:10" ht="23.25" thickBot="1" x14ac:dyDescent="0.45">
      <c r="A14" s="86" t="s">
        <v>1</v>
      </c>
      <c r="B14" s="90"/>
      <c r="C14" s="90"/>
      <c r="D14" s="91"/>
      <c r="E14" s="4">
        <f>SUM(E4:E13)</f>
        <v>740674.62000000011</v>
      </c>
      <c r="F14" s="4">
        <f>SUM(F4:F13)</f>
        <v>3879143.1900000004</v>
      </c>
    </row>
    <row r="15" spans="1:10" x14ac:dyDescent="0.4">
      <c r="J15" s="7"/>
    </row>
    <row r="16" spans="1:10" hidden="1" x14ac:dyDescent="0.4">
      <c r="H16" s="9"/>
    </row>
    <row r="17" spans="6:8" hidden="1" x14ac:dyDescent="0.4">
      <c r="H17" s="7"/>
    </row>
    <row r="18" spans="6:8" x14ac:dyDescent="0.4">
      <c r="F18" s="7"/>
      <c r="H18" s="7"/>
    </row>
    <row r="19" spans="6:8" x14ac:dyDescent="0.4">
      <c r="F19" s="7"/>
      <c r="H19" s="7"/>
    </row>
  </sheetData>
  <autoFilter ref="A3:J14" xr:uid="{9AD01F20-8FC6-430B-BDEB-449284E28FD5}"/>
  <mergeCells count="3">
    <mergeCell ref="A1:F1"/>
    <mergeCell ref="A2:F2"/>
    <mergeCell ref="A14:D14"/>
  </mergeCells>
  <phoneticPr fontId="17" type="noConversion"/>
  <printOptions horizontalCentered="1"/>
  <pageMargins left="0" right="0" top="0" bottom="0" header="0.3" footer="0.3"/>
  <pageSetup paperSize="9" scale="1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D002-7770-4425-A210-8AE513B0B6DC}">
  <sheetPr>
    <tabColor rgb="FF92D050"/>
  </sheetPr>
  <dimension ref="A1:F20"/>
  <sheetViews>
    <sheetView rightToLeft="1" view="pageBreakPreview" zoomScale="115" zoomScaleNormal="100" zoomScaleSheetLayoutView="115" zoomScalePageLayoutView="130" workbookViewId="0">
      <selection activeCell="H13" sqref="H13"/>
    </sheetView>
  </sheetViews>
  <sheetFormatPr defaultRowHeight="22.5" x14ac:dyDescent="0.4"/>
  <cols>
    <col min="1" max="1" width="5.7109375" style="5" bestFit="1" customWidth="1"/>
    <col min="2" max="4" width="15.7109375" style="6" customWidth="1"/>
    <col min="5" max="6" width="15.7109375" style="7" customWidth="1"/>
    <col min="7" max="7" width="9.140625" style="1"/>
    <col min="8" max="8" width="15.85546875" style="1" bestFit="1" customWidth="1"/>
    <col min="9" max="9" width="9.140625" style="1"/>
    <col min="10" max="10" width="15.7109375" style="1" bestFit="1" customWidth="1"/>
    <col min="11" max="16384" width="9.140625" style="1"/>
  </cols>
  <sheetData>
    <row r="1" spans="1:6" ht="24" x14ac:dyDescent="0.4">
      <c r="A1" s="88" t="s">
        <v>28</v>
      </c>
      <c r="B1" s="88"/>
      <c r="C1" s="88"/>
      <c r="D1" s="88"/>
      <c r="E1" s="88"/>
      <c r="F1" s="88"/>
    </row>
    <row r="2" spans="1:6" ht="24.75" thickBot="1" x14ac:dyDescent="0.45">
      <c r="A2" s="88" t="s">
        <v>49</v>
      </c>
      <c r="B2" s="88"/>
      <c r="C2" s="88"/>
      <c r="D2" s="88"/>
      <c r="E2" s="88"/>
      <c r="F2" s="88"/>
    </row>
    <row r="3" spans="1:6" ht="23.25" thickBot="1" x14ac:dyDescent="0.45">
      <c r="A3" s="54" t="s">
        <v>0</v>
      </c>
      <c r="B3" s="55" t="s">
        <v>13</v>
      </c>
      <c r="C3" s="55" t="s">
        <v>36</v>
      </c>
      <c r="D3" s="55" t="s">
        <v>2</v>
      </c>
      <c r="E3" s="4" t="s">
        <v>37</v>
      </c>
      <c r="F3" s="4" t="s">
        <v>38</v>
      </c>
    </row>
    <row r="4" spans="1:6" ht="23.25" thickBot="1" x14ac:dyDescent="0.45">
      <c r="A4" s="70">
        <v>1</v>
      </c>
      <c r="B4" s="2" t="s">
        <v>14</v>
      </c>
      <c r="C4" s="2" t="s">
        <v>51</v>
      </c>
      <c r="D4" s="71" t="s">
        <v>7</v>
      </c>
      <c r="E4" s="72"/>
      <c r="F4" s="72">
        <v>315933.5</v>
      </c>
    </row>
    <row r="5" spans="1:6" ht="23.25" thickBot="1" x14ac:dyDescent="0.45">
      <c r="A5" s="56">
        <v>2</v>
      </c>
      <c r="B5" s="2" t="s">
        <v>14</v>
      </c>
      <c r="C5" s="2" t="s">
        <v>50</v>
      </c>
      <c r="D5" s="2" t="s">
        <v>5</v>
      </c>
      <c r="E5" s="69">
        <v>33724.660000000003</v>
      </c>
      <c r="F5" s="69">
        <v>0</v>
      </c>
    </row>
    <row r="6" spans="1:6" ht="23.25" thickBot="1" x14ac:dyDescent="0.45">
      <c r="A6" s="56">
        <v>3</v>
      </c>
      <c r="B6" s="2" t="s">
        <v>14</v>
      </c>
      <c r="C6" s="2" t="s">
        <v>45</v>
      </c>
      <c r="D6" s="2" t="s">
        <v>5</v>
      </c>
      <c r="E6" s="69">
        <v>3254193.13</v>
      </c>
      <c r="F6" s="69">
        <v>0</v>
      </c>
    </row>
    <row r="7" spans="1:6" ht="23.25" thickBot="1" x14ac:dyDescent="0.45">
      <c r="A7" s="70">
        <v>4</v>
      </c>
      <c r="B7" s="2" t="s">
        <v>14</v>
      </c>
      <c r="C7" s="2" t="s">
        <v>45</v>
      </c>
      <c r="D7" s="2" t="s">
        <v>5</v>
      </c>
      <c r="E7" s="69">
        <v>1633572.46</v>
      </c>
      <c r="F7" s="69">
        <v>0</v>
      </c>
    </row>
    <row r="8" spans="1:6" ht="23.25" thickBot="1" x14ac:dyDescent="0.45">
      <c r="A8" s="56">
        <v>5</v>
      </c>
      <c r="B8" s="2" t="s">
        <v>14</v>
      </c>
      <c r="C8" s="2" t="s">
        <v>46</v>
      </c>
      <c r="D8" s="2" t="s">
        <v>5</v>
      </c>
      <c r="E8" s="69">
        <v>0</v>
      </c>
      <c r="F8" s="69">
        <v>255570.17</v>
      </c>
    </row>
    <row r="9" spans="1:6" ht="23.25" thickBot="1" x14ac:dyDescent="0.45">
      <c r="A9" s="56">
        <v>6</v>
      </c>
      <c r="B9" s="2" t="s">
        <v>14</v>
      </c>
      <c r="C9" s="2" t="s">
        <v>46</v>
      </c>
      <c r="D9" s="2" t="s">
        <v>5</v>
      </c>
      <c r="E9" s="69">
        <v>0</v>
      </c>
      <c r="F9" s="69">
        <v>169170.95</v>
      </c>
    </row>
    <row r="10" spans="1:6" ht="23.25" thickBot="1" x14ac:dyDescent="0.45">
      <c r="A10" s="70">
        <v>7</v>
      </c>
      <c r="B10" s="2" t="s">
        <v>14</v>
      </c>
      <c r="C10" s="2" t="s">
        <v>46</v>
      </c>
      <c r="D10" s="2" t="s">
        <v>6</v>
      </c>
      <c r="E10" s="69">
        <v>199196.78</v>
      </c>
      <c r="F10" s="69">
        <v>0</v>
      </c>
    </row>
    <row r="11" spans="1:6" ht="23.25" thickBot="1" x14ac:dyDescent="0.6">
      <c r="A11" s="92" t="s">
        <v>52</v>
      </c>
      <c r="B11" s="92"/>
      <c r="C11" s="92"/>
      <c r="D11" s="92"/>
      <c r="E11" s="73">
        <f>SUM(E5:E10)</f>
        <v>5120687.03</v>
      </c>
      <c r="F11" s="73">
        <f>SUM(F4:F10)</f>
        <v>740674.62000000011</v>
      </c>
    </row>
    <row r="12" spans="1:6" ht="15.75" x14ac:dyDescent="0.4">
      <c r="A12" s="1"/>
      <c r="B12" s="1"/>
      <c r="C12" s="1"/>
      <c r="D12" s="1"/>
      <c r="E12" s="1"/>
      <c r="F12" s="1"/>
    </row>
    <row r="13" spans="1:6" ht="15.75" x14ac:dyDescent="0.4">
      <c r="A13" s="1"/>
      <c r="B13" s="1"/>
      <c r="C13" s="1"/>
      <c r="D13" s="1"/>
      <c r="E13" s="1"/>
      <c r="F13" s="1"/>
    </row>
    <row r="14" spans="1:6" x14ac:dyDescent="0.4">
      <c r="A14" s="1"/>
      <c r="B14" s="1"/>
      <c r="C14" s="1"/>
      <c r="D14" s="7"/>
      <c r="E14" s="1"/>
      <c r="F14" s="1"/>
    </row>
    <row r="15" spans="1:6" x14ac:dyDescent="0.4">
      <c r="A15" s="1"/>
      <c r="B15" s="7"/>
      <c r="C15" s="1"/>
      <c r="D15" s="1"/>
      <c r="E15" s="1"/>
      <c r="F15" s="1"/>
    </row>
    <row r="16" spans="1:6" ht="15.75" x14ac:dyDescent="0.4">
      <c r="A16" s="1"/>
      <c r="B16" s="1"/>
      <c r="C16" s="1"/>
      <c r="D16" s="1"/>
      <c r="E16" s="1"/>
      <c r="F16" s="1"/>
    </row>
    <row r="18" spans="5:6" x14ac:dyDescent="0.4">
      <c r="E18" s="7">
        <f>SUM(E5:E17)</f>
        <v>10241374.060000001</v>
      </c>
      <c r="F18" s="7">
        <f>SUM(F5:F17)</f>
        <v>1165415.7400000002</v>
      </c>
    </row>
    <row r="19" spans="5:6" x14ac:dyDescent="0.4">
      <c r="E19" s="7">
        <v>5393612.4000000004</v>
      </c>
      <c r="F19" s="7">
        <v>4930809.1300000008</v>
      </c>
    </row>
    <row r="20" spans="5:6" x14ac:dyDescent="0.4">
      <c r="E20" s="7">
        <f>E18-E19</f>
        <v>4847761.66</v>
      </c>
      <c r="F20" s="7">
        <f>F18-F19</f>
        <v>-3765393.3900000006</v>
      </c>
    </row>
  </sheetData>
  <autoFilter ref="A3:J3" xr:uid="{6CC4D002-7770-4425-A210-8AE513B0B6DC}"/>
  <mergeCells count="3">
    <mergeCell ref="A1:F1"/>
    <mergeCell ref="A2:F2"/>
    <mergeCell ref="A11:D11"/>
  </mergeCells>
  <phoneticPr fontId="17" type="noConversion"/>
  <printOptions horizontalCentered="1"/>
  <pageMargins left="0" right="0" top="0" bottom="0" header="0.3" footer="0.3"/>
  <pageSetup paperSize="9" scale="1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7FF4-2B88-47A7-9AF4-DF0190C64582}">
  <sheetPr>
    <tabColor rgb="FF92D050"/>
  </sheetPr>
  <dimension ref="A1:G12"/>
  <sheetViews>
    <sheetView rightToLeft="1" tabSelected="1" view="pageBreakPreview" zoomScale="130" zoomScaleNormal="100" zoomScaleSheetLayoutView="130" workbookViewId="0">
      <selection activeCell="G8" sqref="G8"/>
    </sheetView>
  </sheetViews>
  <sheetFormatPr defaultColWidth="10.28515625" defaultRowHeight="15" customHeight="1" x14ac:dyDescent="0.25"/>
  <cols>
    <col min="1" max="1" width="6.42578125" style="57" bestFit="1" customWidth="1"/>
    <col min="2" max="2" width="28.140625" style="57" bestFit="1" customWidth="1"/>
    <col min="3" max="3" width="7.7109375" style="57" bestFit="1" customWidth="1"/>
    <col min="4" max="4" width="11" style="57" bestFit="1" customWidth="1"/>
    <col min="5" max="5" width="20.28515625" style="57" customWidth="1"/>
    <col min="6" max="6" width="20.5703125" style="57" bestFit="1" customWidth="1"/>
    <col min="7" max="7" width="20.42578125" style="57" customWidth="1"/>
    <col min="8" max="8" width="25.7109375" style="57" customWidth="1"/>
    <col min="9" max="251" width="10.28515625" style="57"/>
    <col min="252" max="252" width="6.42578125" style="57" bestFit="1" customWidth="1"/>
    <col min="253" max="253" width="21.140625" style="57" bestFit="1" customWidth="1"/>
    <col min="254" max="254" width="7.7109375" style="57" bestFit="1" customWidth="1"/>
    <col min="255" max="255" width="11" style="57" bestFit="1" customWidth="1"/>
    <col min="256" max="256" width="27.28515625" style="57" bestFit="1" customWidth="1"/>
    <col min="257" max="257" width="20.5703125" style="57" bestFit="1" customWidth="1"/>
    <col min="258" max="258" width="14" style="57" bestFit="1" customWidth="1"/>
    <col min="259" max="507" width="10.28515625" style="57"/>
    <col min="508" max="508" width="6.42578125" style="57" bestFit="1" customWidth="1"/>
    <col min="509" max="509" width="21.140625" style="57" bestFit="1" customWidth="1"/>
    <col min="510" max="510" width="7.7109375" style="57" bestFit="1" customWidth="1"/>
    <col min="511" max="511" width="11" style="57" bestFit="1" customWidth="1"/>
    <col min="512" max="512" width="27.28515625" style="57" bestFit="1" customWidth="1"/>
    <col min="513" max="513" width="20.5703125" style="57" bestFit="1" customWidth="1"/>
    <col min="514" max="514" width="14" style="57" bestFit="1" customWidth="1"/>
    <col min="515" max="763" width="10.28515625" style="57"/>
    <col min="764" max="764" width="6.42578125" style="57" bestFit="1" customWidth="1"/>
    <col min="765" max="765" width="21.140625" style="57" bestFit="1" customWidth="1"/>
    <col min="766" max="766" width="7.7109375" style="57" bestFit="1" customWidth="1"/>
    <col min="767" max="767" width="11" style="57" bestFit="1" customWidth="1"/>
    <col min="768" max="768" width="27.28515625" style="57" bestFit="1" customWidth="1"/>
    <col min="769" max="769" width="20.5703125" style="57" bestFit="1" customWidth="1"/>
    <col min="770" max="770" width="14" style="57" bestFit="1" customWidth="1"/>
    <col min="771" max="1019" width="10.28515625" style="57"/>
    <col min="1020" max="1020" width="6.42578125" style="57" bestFit="1" customWidth="1"/>
    <col min="1021" max="1021" width="21.140625" style="57" bestFit="1" customWidth="1"/>
    <col min="1022" max="1022" width="7.7109375" style="57" bestFit="1" customWidth="1"/>
    <col min="1023" max="1023" width="11" style="57" bestFit="1" customWidth="1"/>
    <col min="1024" max="1024" width="27.28515625" style="57" bestFit="1" customWidth="1"/>
    <col min="1025" max="1025" width="20.5703125" style="57" bestFit="1" customWidth="1"/>
    <col min="1026" max="1026" width="14" style="57" bestFit="1" customWidth="1"/>
    <col min="1027" max="1275" width="10.28515625" style="57"/>
    <col min="1276" max="1276" width="6.42578125" style="57" bestFit="1" customWidth="1"/>
    <col min="1277" max="1277" width="21.140625" style="57" bestFit="1" customWidth="1"/>
    <col min="1278" max="1278" width="7.7109375" style="57" bestFit="1" customWidth="1"/>
    <col min="1279" max="1279" width="11" style="57" bestFit="1" customWidth="1"/>
    <col min="1280" max="1280" width="27.28515625" style="57" bestFit="1" customWidth="1"/>
    <col min="1281" max="1281" width="20.5703125" style="57" bestFit="1" customWidth="1"/>
    <col min="1282" max="1282" width="14" style="57" bestFit="1" customWidth="1"/>
    <col min="1283" max="1531" width="10.28515625" style="57"/>
    <col min="1532" max="1532" width="6.42578125" style="57" bestFit="1" customWidth="1"/>
    <col min="1533" max="1533" width="21.140625" style="57" bestFit="1" customWidth="1"/>
    <col min="1534" max="1534" width="7.7109375" style="57" bestFit="1" customWidth="1"/>
    <col min="1535" max="1535" width="11" style="57" bestFit="1" customWidth="1"/>
    <col min="1536" max="1536" width="27.28515625" style="57" bestFit="1" customWidth="1"/>
    <col min="1537" max="1537" width="20.5703125" style="57" bestFit="1" customWidth="1"/>
    <col min="1538" max="1538" width="14" style="57" bestFit="1" customWidth="1"/>
    <col min="1539" max="1787" width="10.28515625" style="57"/>
    <col min="1788" max="1788" width="6.42578125" style="57" bestFit="1" customWidth="1"/>
    <col min="1789" max="1789" width="21.140625" style="57" bestFit="1" customWidth="1"/>
    <col min="1790" max="1790" width="7.7109375" style="57" bestFit="1" customWidth="1"/>
    <col min="1791" max="1791" width="11" style="57" bestFit="1" customWidth="1"/>
    <col min="1792" max="1792" width="27.28515625" style="57" bestFit="1" customWidth="1"/>
    <col min="1793" max="1793" width="20.5703125" style="57" bestFit="1" customWidth="1"/>
    <col min="1794" max="1794" width="14" style="57" bestFit="1" customWidth="1"/>
    <col min="1795" max="2043" width="10.28515625" style="57"/>
    <col min="2044" max="2044" width="6.42578125" style="57" bestFit="1" customWidth="1"/>
    <col min="2045" max="2045" width="21.140625" style="57" bestFit="1" customWidth="1"/>
    <col min="2046" max="2046" width="7.7109375" style="57" bestFit="1" customWidth="1"/>
    <col min="2047" max="2047" width="11" style="57" bestFit="1" customWidth="1"/>
    <col min="2048" max="2048" width="27.28515625" style="57" bestFit="1" customWidth="1"/>
    <col min="2049" max="2049" width="20.5703125" style="57" bestFit="1" customWidth="1"/>
    <col min="2050" max="2050" width="14" style="57" bestFit="1" customWidth="1"/>
    <col min="2051" max="2299" width="10.28515625" style="57"/>
    <col min="2300" max="2300" width="6.42578125" style="57" bestFit="1" customWidth="1"/>
    <col min="2301" max="2301" width="21.140625" style="57" bestFit="1" customWidth="1"/>
    <col min="2302" max="2302" width="7.7109375" style="57" bestFit="1" customWidth="1"/>
    <col min="2303" max="2303" width="11" style="57" bestFit="1" customWidth="1"/>
    <col min="2304" max="2304" width="27.28515625" style="57" bestFit="1" customWidth="1"/>
    <col min="2305" max="2305" width="20.5703125" style="57" bestFit="1" customWidth="1"/>
    <col min="2306" max="2306" width="14" style="57" bestFit="1" customWidth="1"/>
    <col min="2307" max="2555" width="10.28515625" style="57"/>
    <col min="2556" max="2556" width="6.42578125" style="57" bestFit="1" customWidth="1"/>
    <col min="2557" max="2557" width="21.140625" style="57" bestFit="1" customWidth="1"/>
    <col min="2558" max="2558" width="7.7109375" style="57" bestFit="1" customWidth="1"/>
    <col min="2559" max="2559" width="11" style="57" bestFit="1" customWidth="1"/>
    <col min="2560" max="2560" width="27.28515625" style="57" bestFit="1" customWidth="1"/>
    <col min="2561" max="2561" width="20.5703125" style="57" bestFit="1" customWidth="1"/>
    <col min="2562" max="2562" width="14" style="57" bestFit="1" customWidth="1"/>
    <col min="2563" max="2811" width="10.28515625" style="57"/>
    <col min="2812" max="2812" width="6.42578125" style="57" bestFit="1" customWidth="1"/>
    <col min="2813" max="2813" width="21.140625" style="57" bestFit="1" customWidth="1"/>
    <col min="2814" max="2814" width="7.7109375" style="57" bestFit="1" customWidth="1"/>
    <col min="2815" max="2815" width="11" style="57" bestFit="1" customWidth="1"/>
    <col min="2816" max="2816" width="27.28515625" style="57" bestFit="1" customWidth="1"/>
    <col min="2817" max="2817" width="20.5703125" style="57" bestFit="1" customWidth="1"/>
    <col min="2818" max="2818" width="14" style="57" bestFit="1" customWidth="1"/>
    <col min="2819" max="3067" width="10.28515625" style="57"/>
    <col min="3068" max="3068" width="6.42578125" style="57" bestFit="1" customWidth="1"/>
    <col min="3069" max="3069" width="21.140625" style="57" bestFit="1" customWidth="1"/>
    <col min="3070" max="3070" width="7.7109375" style="57" bestFit="1" customWidth="1"/>
    <col min="3071" max="3071" width="11" style="57" bestFit="1" customWidth="1"/>
    <col min="3072" max="3072" width="27.28515625" style="57" bestFit="1" customWidth="1"/>
    <col min="3073" max="3073" width="20.5703125" style="57" bestFit="1" customWidth="1"/>
    <col min="3074" max="3074" width="14" style="57" bestFit="1" customWidth="1"/>
    <col min="3075" max="3323" width="10.28515625" style="57"/>
    <col min="3324" max="3324" width="6.42578125" style="57" bestFit="1" customWidth="1"/>
    <col min="3325" max="3325" width="21.140625" style="57" bestFit="1" customWidth="1"/>
    <col min="3326" max="3326" width="7.7109375" style="57" bestFit="1" customWidth="1"/>
    <col min="3327" max="3327" width="11" style="57" bestFit="1" customWidth="1"/>
    <col min="3328" max="3328" width="27.28515625" style="57" bestFit="1" customWidth="1"/>
    <col min="3329" max="3329" width="20.5703125" style="57" bestFit="1" customWidth="1"/>
    <col min="3330" max="3330" width="14" style="57" bestFit="1" customWidth="1"/>
    <col min="3331" max="3579" width="10.28515625" style="57"/>
    <col min="3580" max="3580" width="6.42578125" style="57" bestFit="1" customWidth="1"/>
    <col min="3581" max="3581" width="21.140625" style="57" bestFit="1" customWidth="1"/>
    <col min="3582" max="3582" width="7.7109375" style="57" bestFit="1" customWidth="1"/>
    <col min="3583" max="3583" width="11" style="57" bestFit="1" customWidth="1"/>
    <col min="3584" max="3584" width="27.28515625" style="57" bestFit="1" customWidth="1"/>
    <col min="3585" max="3585" width="20.5703125" style="57" bestFit="1" customWidth="1"/>
    <col min="3586" max="3586" width="14" style="57" bestFit="1" customWidth="1"/>
    <col min="3587" max="3835" width="10.28515625" style="57"/>
    <col min="3836" max="3836" width="6.42578125" style="57" bestFit="1" customWidth="1"/>
    <col min="3837" max="3837" width="21.140625" style="57" bestFit="1" customWidth="1"/>
    <col min="3838" max="3838" width="7.7109375" style="57" bestFit="1" customWidth="1"/>
    <col min="3839" max="3839" width="11" style="57" bestFit="1" customWidth="1"/>
    <col min="3840" max="3840" width="27.28515625" style="57" bestFit="1" customWidth="1"/>
    <col min="3841" max="3841" width="20.5703125" style="57" bestFit="1" customWidth="1"/>
    <col min="3842" max="3842" width="14" style="57" bestFit="1" customWidth="1"/>
    <col min="3843" max="4091" width="10.28515625" style="57"/>
    <col min="4092" max="4092" width="6.42578125" style="57" bestFit="1" customWidth="1"/>
    <col min="4093" max="4093" width="21.140625" style="57" bestFit="1" customWidth="1"/>
    <col min="4094" max="4094" width="7.7109375" style="57" bestFit="1" customWidth="1"/>
    <col min="4095" max="4095" width="11" style="57" bestFit="1" customWidth="1"/>
    <col min="4096" max="4096" width="27.28515625" style="57" bestFit="1" customWidth="1"/>
    <col min="4097" max="4097" width="20.5703125" style="57" bestFit="1" customWidth="1"/>
    <col min="4098" max="4098" width="14" style="57" bestFit="1" customWidth="1"/>
    <col min="4099" max="4347" width="10.28515625" style="57"/>
    <col min="4348" max="4348" width="6.42578125" style="57" bestFit="1" customWidth="1"/>
    <col min="4349" max="4349" width="21.140625" style="57" bestFit="1" customWidth="1"/>
    <col min="4350" max="4350" width="7.7109375" style="57" bestFit="1" customWidth="1"/>
    <col min="4351" max="4351" width="11" style="57" bestFit="1" customWidth="1"/>
    <col min="4352" max="4352" width="27.28515625" style="57" bestFit="1" customWidth="1"/>
    <col min="4353" max="4353" width="20.5703125" style="57" bestFit="1" customWidth="1"/>
    <col min="4354" max="4354" width="14" style="57" bestFit="1" customWidth="1"/>
    <col min="4355" max="4603" width="10.28515625" style="57"/>
    <col min="4604" max="4604" width="6.42578125" style="57" bestFit="1" customWidth="1"/>
    <col min="4605" max="4605" width="21.140625" style="57" bestFit="1" customWidth="1"/>
    <col min="4606" max="4606" width="7.7109375" style="57" bestFit="1" customWidth="1"/>
    <col min="4607" max="4607" width="11" style="57" bestFit="1" customWidth="1"/>
    <col min="4608" max="4608" width="27.28515625" style="57" bestFit="1" customWidth="1"/>
    <col min="4609" max="4609" width="20.5703125" style="57" bestFit="1" customWidth="1"/>
    <col min="4610" max="4610" width="14" style="57" bestFit="1" customWidth="1"/>
    <col min="4611" max="4859" width="10.28515625" style="57"/>
    <col min="4860" max="4860" width="6.42578125" style="57" bestFit="1" customWidth="1"/>
    <col min="4861" max="4861" width="21.140625" style="57" bestFit="1" customWidth="1"/>
    <col min="4862" max="4862" width="7.7109375" style="57" bestFit="1" customWidth="1"/>
    <col min="4863" max="4863" width="11" style="57" bestFit="1" customWidth="1"/>
    <col min="4864" max="4864" width="27.28515625" style="57" bestFit="1" customWidth="1"/>
    <col min="4865" max="4865" width="20.5703125" style="57" bestFit="1" customWidth="1"/>
    <col min="4866" max="4866" width="14" style="57" bestFit="1" customWidth="1"/>
    <col min="4867" max="5115" width="10.28515625" style="57"/>
    <col min="5116" max="5116" width="6.42578125" style="57" bestFit="1" customWidth="1"/>
    <col min="5117" max="5117" width="21.140625" style="57" bestFit="1" customWidth="1"/>
    <col min="5118" max="5118" width="7.7109375" style="57" bestFit="1" customWidth="1"/>
    <col min="5119" max="5119" width="11" style="57" bestFit="1" customWidth="1"/>
    <col min="5120" max="5120" width="27.28515625" style="57" bestFit="1" customWidth="1"/>
    <col min="5121" max="5121" width="20.5703125" style="57" bestFit="1" customWidth="1"/>
    <col min="5122" max="5122" width="14" style="57" bestFit="1" customWidth="1"/>
    <col min="5123" max="5371" width="10.28515625" style="57"/>
    <col min="5372" max="5372" width="6.42578125" style="57" bestFit="1" customWidth="1"/>
    <col min="5373" max="5373" width="21.140625" style="57" bestFit="1" customWidth="1"/>
    <col min="5374" max="5374" width="7.7109375" style="57" bestFit="1" customWidth="1"/>
    <col min="5375" max="5375" width="11" style="57" bestFit="1" customWidth="1"/>
    <col min="5376" max="5376" width="27.28515625" style="57" bestFit="1" customWidth="1"/>
    <col min="5377" max="5377" width="20.5703125" style="57" bestFit="1" customWidth="1"/>
    <col min="5378" max="5378" width="14" style="57" bestFit="1" customWidth="1"/>
    <col min="5379" max="5627" width="10.28515625" style="57"/>
    <col min="5628" max="5628" width="6.42578125" style="57" bestFit="1" customWidth="1"/>
    <col min="5629" max="5629" width="21.140625" style="57" bestFit="1" customWidth="1"/>
    <col min="5630" max="5630" width="7.7109375" style="57" bestFit="1" customWidth="1"/>
    <col min="5631" max="5631" width="11" style="57" bestFit="1" customWidth="1"/>
    <col min="5632" max="5632" width="27.28515625" style="57" bestFit="1" customWidth="1"/>
    <col min="5633" max="5633" width="20.5703125" style="57" bestFit="1" customWidth="1"/>
    <col min="5634" max="5634" width="14" style="57" bestFit="1" customWidth="1"/>
    <col min="5635" max="5883" width="10.28515625" style="57"/>
    <col min="5884" max="5884" width="6.42578125" style="57" bestFit="1" customWidth="1"/>
    <col min="5885" max="5885" width="21.140625" style="57" bestFit="1" customWidth="1"/>
    <col min="5886" max="5886" width="7.7109375" style="57" bestFit="1" customWidth="1"/>
    <col min="5887" max="5887" width="11" style="57" bestFit="1" customWidth="1"/>
    <col min="5888" max="5888" width="27.28515625" style="57" bestFit="1" customWidth="1"/>
    <col min="5889" max="5889" width="20.5703125" style="57" bestFit="1" customWidth="1"/>
    <col min="5890" max="5890" width="14" style="57" bestFit="1" customWidth="1"/>
    <col min="5891" max="6139" width="10.28515625" style="57"/>
    <col min="6140" max="6140" width="6.42578125" style="57" bestFit="1" customWidth="1"/>
    <col min="6141" max="6141" width="21.140625" style="57" bestFit="1" customWidth="1"/>
    <col min="6142" max="6142" width="7.7109375" style="57" bestFit="1" customWidth="1"/>
    <col min="6143" max="6143" width="11" style="57" bestFit="1" customWidth="1"/>
    <col min="6144" max="6144" width="27.28515625" style="57" bestFit="1" customWidth="1"/>
    <col min="6145" max="6145" width="20.5703125" style="57" bestFit="1" customWidth="1"/>
    <col min="6146" max="6146" width="14" style="57" bestFit="1" customWidth="1"/>
    <col min="6147" max="6395" width="10.28515625" style="57"/>
    <col min="6396" max="6396" width="6.42578125" style="57" bestFit="1" customWidth="1"/>
    <col min="6397" max="6397" width="21.140625" style="57" bestFit="1" customWidth="1"/>
    <col min="6398" max="6398" width="7.7109375" style="57" bestFit="1" customWidth="1"/>
    <col min="6399" max="6399" width="11" style="57" bestFit="1" customWidth="1"/>
    <col min="6400" max="6400" width="27.28515625" style="57" bestFit="1" customWidth="1"/>
    <col min="6401" max="6401" width="20.5703125" style="57" bestFit="1" customWidth="1"/>
    <col min="6402" max="6402" width="14" style="57" bestFit="1" customWidth="1"/>
    <col min="6403" max="6651" width="10.28515625" style="57"/>
    <col min="6652" max="6652" width="6.42578125" style="57" bestFit="1" customWidth="1"/>
    <col min="6653" max="6653" width="21.140625" style="57" bestFit="1" customWidth="1"/>
    <col min="6654" max="6654" width="7.7109375" style="57" bestFit="1" customWidth="1"/>
    <col min="6655" max="6655" width="11" style="57" bestFit="1" customWidth="1"/>
    <col min="6656" max="6656" width="27.28515625" style="57" bestFit="1" customWidth="1"/>
    <col min="6657" max="6657" width="20.5703125" style="57" bestFit="1" customWidth="1"/>
    <col min="6658" max="6658" width="14" style="57" bestFit="1" customWidth="1"/>
    <col min="6659" max="6907" width="10.28515625" style="57"/>
    <col min="6908" max="6908" width="6.42578125" style="57" bestFit="1" customWidth="1"/>
    <col min="6909" max="6909" width="21.140625" style="57" bestFit="1" customWidth="1"/>
    <col min="6910" max="6910" width="7.7109375" style="57" bestFit="1" customWidth="1"/>
    <col min="6911" max="6911" width="11" style="57" bestFit="1" customWidth="1"/>
    <col min="6912" max="6912" width="27.28515625" style="57" bestFit="1" customWidth="1"/>
    <col min="6913" max="6913" width="20.5703125" style="57" bestFit="1" customWidth="1"/>
    <col min="6914" max="6914" width="14" style="57" bestFit="1" customWidth="1"/>
    <col min="6915" max="7163" width="10.28515625" style="57"/>
    <col min="7164" max="7164" width="6.42578125" style="57" bestFit="1" customWidth="1"/>
    <col min="7165" max="7165" width="21.140625" style="57" bestFit="1" customWidth="1"/>
    <col min="7166" max="7166" width="7.7109375" style="57" bestFit="1" customWidth="1"/>
    <col min="7167" max="7167" width="11" style="57" bestFit="1" customWidth="1"/>
    <col min="7168" max="7168" width="27.28515625" style="57" bestFit="1" customWidth="1"/>
    <col min="7169" max="7169" width="20.5703125" style="57" bestFit="1" customWidth="1"/>
    <col min="7170" max="7170" width="14" style="57" bestFit="1" customWidth="1"/>
    <col min="7171" max="7419" width="10.28515625" style="57"/>
    <col min="7420" max="7420" width="6.42578125" style="57" bestFit="1" customWidth="1"/>
    <col min="7421" max="7421" width="21.140625" style="57" bestFit="1" customWidth="1"/>
    <col min="7422" max="7422" width="7.7109375" style="57" bestFit="1" customWidth="1"/>
    <col min="7423" max="7423" width="11" style="57" bestFit="1" customWidth="1"/>
    <col min="7424" max="7424" width="27.28515625" style="57" bestFit="1" customWidth="1"/>
    <col min="7425" max="7425" width="20.5703125" style="57" bestFit="1" customWidth="1"/>
    <col min="7426" max="7426" width="14" style="57" bestFit="1" customWidth="1"/>
    <col min="7427" max="7675" width="10.28515625" style="57"/>
    <col min="7676" max="7676" width="6.42578125" style="57" bestFit="1" customWidth="1"/>
    <col min="7677" max="7677" width="21.140625" style="57" bestFit="1" customWidth="1"/>
    <col min="7678" max="7678" width="7.7109375" style="57" bestFit="1" customWidth="1"/>
    <col min="7679" max="7679" width="11" style="57" bestFit="1" customWidth="1"/>
    <col min="7680" max="7680" width="27.28515625" style="57" bestFit="1" customWidth="1"/>
    <col min="7681" max="7681" width="20.5703125" style="57" bestFit="1" customWidth="1"/>
    <col min="7682" max="7682" width="14" style="57" bestFit="1" customWidth="1"/>
    <col min="7683" max="7931" width="10.28515625" style="57"/>
    <col min="7932" max="7932" width="6.42578125" style="57" bestFit="1" customWidth="1"/>
    <col min="7933" max="7933" width="21.140625" style="57" bestFit="1" customWidth="1"/>
    <col min="7934" max="7934" width="7.7109375" style="57" bestFit="1" customWidth="1"/>
    <col min="7935" max="7935" width="11" style="57" bestFit="1" customWidth="1"/>
    <col min="7936" max="7936" width="27.28515625" style="57" bestFit="1" customWidth="1"/>
    <col min="7937" max="7937" width="20.5703125" style="57" bestFit="1" customWidth="1"/>
    <col min="7938" max="7938" width="14" style="57" bestFit="1" customWidth="1"/>
    <col min="7939" max="8187" width="10.28515625" style="57"/>
    <col min="8188" max="8188" width="6.42578125" style="57" bestFit="1" customWidth="1"/>
    <col min="8189" max="8189" width="21.140625" style="57" bestFit="1" customWidth="1"/>
    <col min="8190" max="8190" width="7.7109375" style="57" bestFit="1" customWidth="1"/>
    <col min="8191" max="8191" width="11" style="57" bestFit="1" customWidth="1"/>
    <col min="8192" max="8192" width="27.28515625" style="57" bestFit="1" customWidth="1"/>
    <col min="8193" max="8193" width="20.5703125" style="57" bestFit="1" customWidth="1"/>
    <col min="8194" max="8194" width="14" style="57" bestFit="1" customWidth="1"/>
    <col min="8195" max="8443" width="10.28515625" style="57"/>
    <col min="8444" max="8444" width="6.42578125" style="57" bestFit="1" customWidth="1"/>
    <col min="8445" max="8445" width="21.140625" style="57" bestFit="1" customWidth="1"/>
    <col min="8446" max="8446" width="7.7109375" style="57" bestFit="1" customWidth="1"/>
    <col min="8447" max="8447" width="11" style="57" bestFit="1" customWidth="1"/>
    <col min="8448" max="8448" width="27.28515625" style="57" bestFit="1" customWidth="1"/>
    <col min="8449" max="8449" width="20.5703125" style="57" bestFit="1" customWidth="1"/>
    <col min="8450" max="8450" width="14" style="57" bestFit="1" customWidth="1"/>
    <col min="8451" max="8699" width="10.28515625" style="57"/>
    <col min="8700" max="8700" width="6.42578125" style="57" bestFit="1" customWidth="1"/>
    <col min="8701" max="8701" width="21.140625" style="57" bestFit="1" customWidth="1"/>
    <col min="8702" max="8702" width="7.7109375" style="57" bestFit="1" customWidth="1"/>
    <col min="8703" max="8703" width="11" style="57" bestFit="1" customWidth="1"/>
    <col min="8704" max="8704" width="27.28515625" style="57" bestFit="1" customWidth="1"/>
    <col min="8705" max="8705" width="20.5703125" style="57" bestFit="1" customWidth="1"/>
    <col min="8706" max="8706" width="14" style="57" bestFit="1" customWidth="1"/>
    <col min="8707" max="8955" width="10.28515625" style="57"/>
    <col min="8956" max="8956" width="6.42578125" style="57" bestFit="1" customWidth="1"/>
    <col min="8957" max="8957" width="21.140625" style="57" bestFit="1" customWidth="1"/>
    <col min="8958" max="8958" width="7.7109375" style="57" bestFit="1" customWidth="1"/>
    <col min="8959" max="8959" width="11" style="57" bestFit="1" customWidth="1"/>
    <col min="8960" max="8960" width="27.28515625" style="57" bestFit="1" customWidth="1"/>
    <col min="8961" max="8961" width="20.5703125" style="57" bestFit="1" customWidth="1"/>
    <col min="8962" max="8962" width="14" style="57" bestFit="1" customWidth="1"/>
    <col min="8963" max="9211" width="10.28515625" style="57"/>
    <col min="9212" max="9212" width="6.42578125" style="57" bestFit="1" customWidth="1"/>
    <col min="9213" max="9213" width="21.140625" style="57" bestFit="1" customWidth="1"/>
    <col min="9214" max="9214" width="7.7109375" style="57" bestFit="1" customWidth="1"/>
    <col min="9215" max="9215" width="11" style="57" bestFit="1" customWidth="1"/>
    <col min="9216" max="9216" width="27.28515625" style="57" bestFit="1" customWidth="1"/>
    <col min="9217" max="9217" width="20.5703125" style="57" bestFit="1" customWidth="1"/>
    <col min="9218" max="9218" width="14" style="57" bestFit="1" customWidth="1"/>
    <col min="9219" max="9467" width="10.28515625" style="57"/>
    <col min="9468" max="9468" width="6.42578125" style="57" bestFit="1" customWidth="1"/>
    <col min="9469" max="9469" width="21.140625" style="57" bestFit="1" customWidth="1"/>
    <col min="9470" max="9470" width="7.7109375" style="57" bestFit="1" customWidth="1"/>
    <col min="9471" max="9471" width="11" style="57" bestFit="1" customWidth="1"/>
    <col min="9472" max="9472" width="27.28515625" style="57" bestFit="1" customWidth="1"/>
    <col min="9473" max="9473" width="20.5703125" style="57" bestFit="1" customWidth="1"/>
    <col min="9474" max="9474" width="14" style="57" bestFit="1" customWidth="1"/>
    <col min="9475" max="9723" width="10.28515625" style="57"/>
    <col min="9724" max="9724" width="6.42578125" style="57" bestFit="1" customWidth="1"/>
    <col min="9725" max="9725" width="21.140625" style="57" bestFit="1" customWidth="1"/>
    <col min="9726" max="9726" width="7.7109375" style="57" bestFit="1" customWidth="1"/>
    <col min="9727" max="9727" width="11" style="57" bestFit="1" customWidth="1"/>
    <col min="9728" max="9728" width="27.28515625" style="57" bestFit="1" customWidth="1"/>
    <col min="9729" max="9729" width="20.5703125" style="57" bestFit="1" customWidth="1"/>
    <col min="9730" max="9730" width="14" style="57" bestFit="1" customWidth="1"/>
    <col min="9731" max="9979" width="10.28515625" style="57"/>
    <col min="9980" max="9980" width="6.42578125" style="57" bestFit="1" customWidth="1"/>
    <col min="9981" max="9981" width="21.140625" style="57" bestFit="1" customWidth="1"/>
    <col min="9982" max="9982" width="7.7109375" style="57" bestFit="1" customWidth="1"/>
    <col min="9983" max="9983" width="11" style="57" bestFit="1" customWidth="1"/>
    <col min="9984" max="9984" width="27.28515625" style="57" bestFit="1" customWidth="1"/>
    <col min="9985" max="9985" width="20.5703125" style="57" bestFit="1" customWidth="1"/>
    <col min="9986" max="9986" width="14" style="57" bestFit="1" customWidth="1"/>
    <col min="9987" max="10235" width="10.28515625" style="57"/>
    <col min="10236" max="10236" width="6.42578125" style="57" bestFit="1" customWidth="1"/>
    <col min="10237" max="10237" width="21.140625" style="57" bestFit="1" customWidth="1"/>
    <col min="10238" max="10238" width="7.7109375" style="57" bestFit="1" customWidth="1"/>
    <col min="10239" max="10239" width="11" style="57" bestFit="1" customWidth="1"/>
    <col min="10240" max="10240" width="27.28515625" style="57" bestFit="1" customWidth="1"/>
    <col min="10241" max="10241" width="20.5703125" style="57" bestFit="1" customWidth="1"/>
    <col min="10242" max="10242" width="14" style="57" bestFit="1" customWidth="1"/>
    <col min="10243" max="10491" width="10.28515625" style="57"/>
    <col min="10492" max="10492" width="6.42578125" style="57" bestFit="1" customWidth="1"/>
    <col min="10493" max="10493" width="21.140625" style="57" bestFit="1" customWidth="1"/>
    <col min="10494" max="10494" width="7.7109375" style="57" bestFit="1" customWidth="1"/>
    <col min="10495" max="10495" width="11" style="57" bestFit="1" customWidth="1"/>
    <col min="10496" max="10496" width="27.28515625" style="57" bestFit="1" customWidth="1"/>
    <col min="10497" max="10497" width="20.5703125" style="57" bestFit="1" customWidth="1"/>
    <col min="10498" max="10498" width="14" style="57" bestFit="1" customWidth="1"/>
    <col min="10499" max="10747" width="10.28515625" style="57"/>
    <col min="10748" max="10748" width="6.42578125" style="57" bestFit="1" customWidth="1"/>
    <col min="10749" max="10749" width="21.140625" style="57" bestFit="1" customWidth="1"/>
    <col min="10750" max="10750" width="7.7109375" style="57" bestFit="1" customWidth="1"/>
    <col min="10751" max="10751" width="11" style="57" bestFit="1" customWidth="1"/>
    <col min="10752" max="10752" width="27.28515625" style="57" bestFit="1" customWidth="1"/>
    <col min="10753" max="10753" width="20.5703125" style="57" bestFit="1" customWidth="1"/>
    <col min="10754" max="10754" width="14" style="57" bestFit="1" customWidth="1"/>
    <col min="10755" max="11003" width="10.28515625" style="57"/>
    <col min="11004" max="11004" width="6.42578125" style="57" bestFit="1" customWidth="1"/>
    <col min="11005" max="11005" width="21.140625" style="57" bestFit="1" customWidth="1"/>
    <col min="11006" max="11006" width="7.7109375" style="57" bestFit="1" customWidth="1"/>
    <col min="11007" max="11007" width="11" style="57" bestFit="1" customWidth="1"/>
    <col min="11008" max="11008" width="27.28515625" style="57" bestFit="1" customWidth="1"/>
    <col min="11009" max="11009" width="20.5703125" style="57" bestFit="1" customWidth="1"/>
    <col min="11010" max="11010" width="14" style="57" bestFit="1" customWidth="1"/>
    <col min="11011" max="11259" width="10.28515625" style="57"/>
    <col min="11260" max="11260" width="6.42578125" style="57" bestFit="1" customWidth="1"/>
    <col min="11261" max="11261" width="21.140625" style="57" bestFit="1" customWidth="1"/>
    <col min="11262" max="11262" width="7.7109375" style="57" bestFit="1" customWidth="1"/>
    <col min="11263" max="11263" width="11" style="57" bestFit="1" customWidth="1"/>
    <col min="11264" max="11264" width="27.28515625" style="57" bestFit="1" customWidth="1"/>
    <col min="11265" max="11265" width="20.5703125" style="57" bestFit="1" customWidth="1"/>
    <col min="11266" max="11266" width="14" style="57" bestFit="1" customWidth="1"/>
    <col min="11267" max="11515" width="10.28515625" style="57"/>
    <col min="11516" max="11516" width="6.42578125" style="57" bestFit="1" customWidth="1"/>
    <col min="11517" max="11517" width="21.140625" style="57" bestFit="1" customWidth="1"/>
    <col min="11518" max="11518" width="7.7109375" style="57" bestFit="1" customWidth="1"/>
    <col min="11519" max="11519" width="11" style="57" bestFit="1" customWidth="1"/>
    <col min="11520" max="11520" width="27.28515625" style="57" bestFit="1" customWidth="1"/>
    <col min="11521" max="11521" width="20.5703125" style="57" bestFit="1" customWidth="1"/>
    <col min="11522" max="11522" width="14" style="57" bestFit="1" customWidth="1"/>
    <col min="11523" max="11771" width="10.28515625" style="57"/>
    <col min="11772" max="11772" width="6.42578125" style="57" bestFit="1" customWidth="1"/>
    <col min="11773" max="11773" width="21.140625" style="57" bestFit="1" customWidth="1"/>
    <col min="11774" max="11774" width="7.7109375" style="57" bestFit="1" customWidth="1"/>
    <col min="11775" max="11775" width="11" style="57" bestFit="1" customWidth="1"/>
    <col min="11776" max="11776" width="27.28515625" style="57" bestFit="1" customWidth="1"/>
    <col min="11777" max="11777" width="20.5703125" style="57" bestFit="1" customWidth="1"/>
    <col min="11778" max="11778" width="14" style="57" bestFit="1" customWidth="1"/>
    <col min="11779" max="12027" width="10.28515625" style="57"/>
    <col min="12028" max="12028" width="6.42578125" style="57" bestFit="1" customWidth="1"/>
    <col min="12029" max="12029" width="21.140625" style="57" bestFit="1" customWidth="1"/>
    <col min="12030" max="12030" width="7.7109375" style="57" bestFit="1" customWidth="1"/>
    <col min="12031" max="12031" width="11" style="57" bestFit="1" customWidth="1"/>
    <col min="12032" max="12032" width="27.28515625" style="57" bestFit="1" customWidth="1"/>
    <col min="12033" max="12033" width="20.5703125" style="57" bestFit="1" customWidth="1"/>
    <col min="12034" max="12034" width="14" style="57" bestFit="1" customWidth="1"/>
    <col min="12035" max="12283" width="10.28515625" style="57"/>
    <col min="12284" max="12284" width="6.42578125" style="57" bestFit="1" customWidth="1"/>
    <col min="12285" max="12285" width="21.140625" style="57" bestFit="1" customWidth="1"/>
    <col min="12286" max="12286" width="7.7109375" style="57" bestFit="1" customWidth="1"/>
    <col min="12287" max="12287" width="11" style="57" bestFit="1" customWidth="1"/>
    <col min="12288" max="12288" width="27.28515625" style="57" bestFit="1" customWidth="1"/>
    <col min="12289" max="12289" width="20.5703125" style="57" bestFit="1" customWidth="1"/>
    <col min="12290" max="12290" width="14" style="57" bestFit="1" customWidth="1"/>
    <col min="12291" max="12539" width="10.28515625" style="57"/>
    <col min="12540" max="12540" width="6.42578125" style="57" bestFit="1" customWidth="1"/>
    <col min="12541" max="12541" width="21.140625" style="57" bestFit="1" customWidth="1"/>
    <col min="12542" max="12542" width="7.7109375" style="57" bestFit="1" customWidth="1"/>
    <col min="12543" max="12543" width="11" style="57" bestFit="1" customWidth="1"/>
    <col min="12544" max="12544" width="27.28515625" style="57" bestFit="1" customWidth="1"/>
    <col min="12545" max="12545" width="20.5703125" style="57" bestFit="1" customWidth="1"/>
    <col min="12546" max="12546" width="14" style="57" bestFit="1" customWidth="1"/>
    <col min="12547" max="12795" width="10.28515625" style="57"/>
    <col min="12796" max="12796" width="6.42578125" style="57" bestFit="1" customWidth="1"/>
    <col min="12797" max="12797" width="21.140625" style="57" bestFit="1" customWidth="1"/>
    <col min="12798" max="12798" width="7.7109375" style="57" bestFit="1" customWidth="1"/>
    <col min="12799" max="12799" width="11" style="57" bestFit="1" customWidth="1"/>
    <col min="12800" max="12800" width="27.28515625" style="57" bestFit="1" customWidth="1"/>
    <col min="12801" max="12801" width="20.5703125" style="57" bestFit="1" customWidth="1"/>
    <col min="12802" max="12802" width="14" style="57" bestFit="1" customWidth="1"/>
    <col min="12803" max="13051" width="10.28515625" style="57"/>
    <col min="13052" max="13052" width="6.42578125" style="57" bestFit="1" customWidth="1"/>
    <col min="13053" max="13053" width="21.140625" style="57" bestFit="1" customWidth="1"/>
    <col min="13054" max="13054" width="7.7109375" style="57" bestFit="1" customWidth="1"/>
    <col min="13055" max="13055" width="11" style="57" bestFit="1" customWidth="1"/>
    <col min="13056" max="13056" width="27.28515625" style="57" bestFit="1" customWidth="1"/>
    <col min="13057" max="13057" width="20.5703125" style="57" bestFit="1" customWidth="1"/>
    <col min="13058" max="13058" width="14" style="57" bestFit="1" customWidth="1"/>
    <col min="13059" max="13307" width="10.28515625" style="57"/>
    <col min="13308" max="13308" width="6.42578125" style="57" bestFit="1" customWidth="1"/>
    <col min="13309" max="13309" width="21.140625" style="57" bestFit="1" customWidth="1"/>
    <col min="13310" max="13310" width="7.7109375" style="57" bestFit="1" customWidth="1"/>
    <col min="13311" max="13311" width="11" style="57" bestFit="1" customWidth="1"/>
    <col min="13312" max="13312" width="27.28515625" style="57" bestFit="1" customWidth="1"/>
    <col min="13313" max="13313" width="20.5703125" style="57" bestFit="1" customWidth="1"/>
    <col min="13314" max="13314" width="14" style="57" bestFit="1" customWidth="1"/>
    <col min="13315" max="13563" width="10.28515625" style="57"/>
    <col min="13564" max="13564" width="6.42578125" style="57" bestFit="1" customWidth="1"/>
    <col min="13565" max="13565" width="21.140625" style="57" bestFit="1" customWidth="1"/>
    <col min="13566" max="13566" width="7.7109375" style="57" bestFit="1" customWidth="1"/>
    <col min="13567" max="13567" width="11" style="57" bestFit="1" customWidth="1"/>
    <col min="13568" max="13568" width="27.28515625" style="57" bestFit="1" customWidth="1"/>
    <col min="13569" max="13569" width="20.5703125" style="57" bestFit="1" customWidth="1"/>
    <col min="13570" max="13570" width="14" style="57" bestFit="1" customWidth="1"/>
    <col min="13571" max="13819" width="10.28515625" style="57"/>
    <col min="13820" max="13820" width="6.42578125" style="57" bestFit="1" customWidth="1"/>
    <col min="13821" max="13821" width="21.140625" style="57" bestFit="1" customWidth="1"/>
    <col min="13822" max="13822" width="7.7109375" style="57" bestFit="1" customWidth="1"/>
    <col min="13823" max="13823" width="11" style="57" bestFit="1" customWidth="1"/>
    <col min="13824" max="13824" width="27.28515625" style="57" bestFit="1" customWidth="1"/>
    <col min="13825" max="13825" width="20.5703125" style="57" bestFit="1" customWidth="1"/>
    <col min="13826" max="13826" width="14" style="57" bestFit="1" customWidth="1"/>
    <col min="13827" max="14075" width="10.28515625" style="57"/>
    <col min="14076" max="14076" width="6.42578125" style="57" bestFit="1" customWidth="1"/>
    <col min="14077" max="14077" width="21.140625" style="57" bestFit="1" customWidth="1"/>
    <col min="14078" max="14078" width="7.7109375" style="57" bestFit="1" customWidth="1"/>
    <col min="14079" max="14079" width="11" style="57" bestFit="1" customWidth="1"/>
    <col min="14080" max="14080" width="27.28515625" style="57" bestFit="1" customWidth="1"/>
    <col min="14081" max="14081" width="20.5703125" style="57" bestFit="1" customWidth="1"/>
    <col min="14082" max="14082" width="14" style="57" bestFit="1" customWidth="1"/>
    <col min="14083" max="14331" width="10.28515625" style="57"/>
    <col min="14332" max="14332" width="6.42578125" style="57" bestFit="1" customWidth="1"/>
    <col min="14333" max="14333" width="21.140625" style="57" bestFit="1" customWidth="1"/>
    <col min="14334" max="14334" width="7.7109375" style="57" bestFit="1" customWidth="1"/>
    <col min="14335" max="14335" width="11" style="57" bestFit="1" customWidth="1"/>
    <col min="14336" max="14336" width="27.28515625" style="57" bestFit="1" customWidth="1"/>
    <col min="14337" max="14337" width="20.5703125" style="57" bestFit="1" customWidth="1"/>
    <col min="14338" max="14338" width="14" style="57" bestFit="1" customWidth="1"/>
    <col min="14339" max="14587" width="10.28515625" style="57"/>
    <col min="14588" max="14588" width="6.42578125" style="57" bestFit="1" customWidth="1"/>
    <col min="14589" max="14589" width="21.140625" style="57" bestFit="1" customWidth="1"/>
    <col min="14590" max="14590" width="7.7109375" style="57" bestFit="1" customWidth="1"/>
    <col min="14591" max="14591" width="11" style="57" bestFit="1" customWidth="1"/>
    <col min="14592" max="14592" width="27.28515625" style="57" bestFit="1" customWidth="1"/>
    <col min="14593" max="14593" width="20.5703125" style="57" bestFit="1" customWidth="1"/>
    <col min="14594" max="14594" width="14" style="57" bestFit="1" customWidth="1"/>
    <col min="14595" max="14843" width="10.28515625" style="57"/>
    <col min="14844" max="14844" width="6.42578125" style="57" bestFit="1" customWidth="1"/>
    <col min="14845" max="14845" width="21.140625" style="57" bestFit="1" customWidth="1"/>
    <col min="14846" max="14846" width="7.7109375" style="57" bestFit="1" customWidth="1"/>
    <col min="14847" max="14847" width="11" style="57" bestFit="1" customWidth="1"/>
    <col min="14848" max="14848" width="27.28515625" style="57" bestFit="1" customWidth="1"/>
    <col min="14849" max="14849" width="20.5703125" style="57" bestFit="1" customWidth="1"/>
    <col min="14850" max="14850" width="14" style="57" bestFit="1" customWidth="1"/>
    <col min="14851" max="15099" width="10.28515625" style="57"/>
    <col min="15100" max="15100" width="6.42578125" style="57" bestFit="1" customWidth="1"/>
    <col min="15101" max="15101" width="21.140625" style="57" bestFit="1" customWidth="1"/>
    <col min="15102" max="15102" width="7.7109375" style="57" bestFit="1" customWidth="1"/>
    <col min="15103" max="15103" width="11" style="57" bestFit="1" customWidth="1"/>
    <col min="15104" max="15104" width="27.28515625" style="57" bestFit="1" customWidth="1"/>
    <col min="15105" max="15105" width="20.5703125" style="57" bestFit="1" customWidth="1"/>
    <col min="15106" max="15106" width="14" style="57" bestFit="1" customWidth="1"/>
    <col min="15107" max="15355" width="10.28515625" style="57"/>
    <col min="15356" max="15356" width="6.42578125" style="57" bestFit="1" customWidth="1"/>
    <col min="15357" max="15357" width="21.140625" style="57" bestFit="1" customWidth="1"/>
    <col min="15358" max="15358" width="7.7109375" style="57" bestFit="1" customWidth="1"/>
    <col min="15359" max="15359" width="11" style="57" bestFit="1" customWidth="1"/>
    <col min="15360" max="15360" width="27.28515625" style="57" bestFit="1" customWidth="1"/>
    <col min="15361" max="15361" width="20.5703125" style="57" bestFit="1" customWidth="1"/>
    <col min="15362" max="15362" width="14" style="57" bestFit="1" customWidth="1"/>
    <col min="15363" max="15611" width="10.28515625" style="57"/>
    <col min="15612" max="15612" width="6.42578125" style="57" bestFit="1" customWidth="1"/>
    <col min="15613" max="15613" width="21.140625" style="57" bestFit="1" customWidth="1"/>
    <col min="15614" max="15614" width="7.7109375" style="57" bestFit="1" customWidth="1"/>
    <col min="15615" max="15615" width="11" style="57" bestFit="1" customWidth="1"/>
    <col min="15616" max="15616" width="27.28515625" style="57" bestFit="1" customWidth="1"/>
    <col min="15617" max="15617" width="20.5703125" style="57" bestFit="1" customWidth="1"/>
    <col min="15618" max="15618" width="14" style="57" bestFit="1" customWidth="1"/>
    <col min="15619" max="15867" width="10.28515625" style="57"/>
    <col min="15868" max="15868" width="6.42578125" style="57" bestFit="1" customWidth="1"/>
    <col min="15869" max="15869" width="21.140625" style="57" bestFit="1" customWidth="1"/>
    <col min="15870" max="15870" width="7.7109375" style="57" bestFit="1" customWidth="1"/>
    <col min="15871" max="15871" width="11" style="57" bestFit="1" customWidth="1"/>
    <col min="15872" max="15872" width="27.28515625" style="57" bestFit="1" customWidth="1"/>
    <col min="15873" max="15873" width="20.5703125" style="57" bestFit="1" customWidth="1"/>
    <col min="15874" max="15874" width="14" style="57" bestFit="1" customWidth="1"/>
    <col min="15875" max="16123" width="10.28515625" style="57"/>
    <col min="16124" max="16124" width="6.42578125" style="57" bestFit="1" customWidth="1"/>
    <col min="16125" max="16125" width="21.140625" style="57" bestFit="1" customWidth="1"/>
    <col min="16126" max="16126" width="7.7109375" style="57" bestFit="1" customWidth="1"/>
    <col min="16127" max="16127" width="11" style="57" bestFit="1" customWidth="1"/>
    <col min="16128" max="16128" width="27.28515625" style="57" bestFit="1" customWidth="1"/>
    <col min="16129" max="16129" width="20.5703125" style="57" bestFit="1" customWidth="1"/>
    <col min="16130" max="16130" width="14" style="57" bestFit="1" customWidth="1"/>
    <col min="16131" max="16384" width="10.28515625" style="57"/>
  </cols>
  <sheetData>
    <row r="1" spans="1:7" s="22" customFormat="1" ht="24" customHeight="1" x14ac:dyDescent="0.4">
      <c r="A1" s="74" t="s">
        <v>28</v>
      </c>
      <c r="B1" s="74"/>
      <c r="C1" s="74"/>
      <c r="D1" s="74"/>
      <c r="E1" s="74"/>
      <c r="F1" s="74"/>
      <c r="G1" s="74"/>
    </row>
    <row r="2" spans="1:7" s="22" customFormat="1" ht="24" customHeight="1" x14ac:dyDescent="0.4">
      <c r="A2" s="75" t="s">
        <v>41</v>
      </c>
      <c r="B2" s="75"/>
      <c r="C2" s="75"/>
      <c r="D2" s="75"/>
      <c r="E2" s="75"/>
      <c r="F2" s="75"/>
      <c r="G2" s="75"/>
    </row>
    <row r="3" spans="1:7" s="22" customFormat="1" ht="24.75" customHeight="1" thickBot="1" x14ac:dyDescent="0.45">
      <c r="A3" s="75" t="s">
        <v>42</v>
      </c>
      <c r="B3" s="75"/>
      <c r="C3" s="75"/>
      <c r="D3" s="75"/>
      <c r="E3" s="75"/>
      <c r="F3" s="75"/>
      <c r="G3" s="75"/>
    </row>
    <row r="4" spans="1:7" ht="48.75" customHeight="1" thickBot="1" x14ac:dyDescent="0.3">
      <c r="A4" s="95" t="s">
        <v>0</v>
      </c>
      <c r="B4" s="95" t="s">
        <v>4</v>
      </c>
      <c r="C4" s="95" t="s">
        <v>2</v>
      </c>
      <c r="D4" s="95" t="s">
        <v>3</v>
      </c>
      <c r="E4" s="96" t="s">
        <v>39</v>
      </c>
      <c r="F4" s="95" t="s">
        <v>40</v>
      </c>
      <c r="G4" s="95" t="s">
        <v>9</v>
      </c>
    </row>
    <row r="5" spans="1:7" ht="22.5" customHeight="1" thickTop="1" thickBot="1" x14ac:dyDescent="0.3">
      <c r="A5" s="97">
        <v>1</v>
      </c>
      <c r="B5" s="98" t="s">
        <v>18</v>
      </c>
      <c r="C5" s="98" t="s">
        <v>5</v>
      </c>
      <c r="D5" s="99">
        <v>1.1520999999999999</v>
      </c>
      <c r="E5" s="100" t="s">
        <v>53</v>
      </c>
      <c r="F5" s="101">
        <v>2900000</v>
      </c>
      <c r="G5" s="101">
        <v>2517142.6091485117</v>
      </c>
    </row>
    <row r="6" spans="1:7" ht="22.5" customHeight="1" thickTop="1" thickBot="1" x14ac:dyDescent="0.3">
      <c r="A6" s="97">
        <v>2</v>
      </c>
      <c r="B6" s="98" t="s">
        <v>18</v>
      </c>
      <c r="C6" s="98" t="s">
        <v>5</v>
      </c>
      <c r="D6" s="99">
        <v>1.1520999999999999</v>
      </c>
      <c r="E6" s="100" t="s">
        <v>54</v>
      </c>
      <c r="F6" s="101">
        <v>4000000</v>
      </c>
      <c r="G6" s="101">
        <f>F6/D6</f>
        <v>3471920.8402048438</v>
      </c>
    </row>
    <row r="7" spans="1:7" ht="36" customHeight="1" thickTop="1" thickBot="1" x14ac:dyDescent="0.3">
      <c r="A7" s="102" t="s">
        <v>1</v>
      </c>
      <c r="B7" s="102"/>
      <c r="C7" s="102"/>
      <c r="D7" s="102"/>
      <c r="E7" s="102"/>
      <c r="F7" s="102"/>
      <c r="G7" s="103">
        <f>SUM(G5:G6)</f>
        <v>5989063.4493533559</v>
      </c>
    </row>
    <row r="8" spans="1:7" ht="15" customHeight="1" thickTop="1" x14ac:dyDescent="0.25"/>
    <row r="10" spans="1:7" ht="22.5" customHeight="1" x14ac:dyDescent="0.25">
      <c r="A10" s="93"/>
      <c r="B10" s="93"/>
      <c r="C10" s="93"/>
      <c r="D10" s="93"/>
      <c r="E10" s="93"/>
      <c r="F10" s="93"/>
      <c r="G10" s="93"/>
    </row>
    <row r="11" spans="1:7" ht="22.5" customHeight="1" x14ac:dyDescent="0.25">
      <c r="G11" s="58"/>
    </row>
    <row r="12" spans="1:7" ht="22.5" customHeight="1" x14ac:dyDescent="0.25">
      <c r="G12" s="58"/>
    </row>
  </sheetData>
  <autoFilter ref="A4:G7" xr:uid="{75DD2D48-877C-40B9-9BAE-1A486748EE80}"/>
  <mergeCells count="5">
    <mergeCell ref="A3:G3"/>
    <mergeCell ref="A7:F7"/>
    <mergeCell ref="A10:G10"/>
    <mergeCell ref="A1:G1"/>
    <mergeCell ref="A2:G2"/>
  </mergeCells>
  <phoneticPr fontId="17" type="noConversion"/>
  <pageMargins left="0.7" right="0.7" top="0.75" bottom="0.75" header="0.3" footer="0.3"/>
  <pageSetup paperSize="9" scale="1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 مانده مشتریان 14041224</vt:lpstr>
      <vt:lpstr>گزارش مانده کارگزاران -14041224</vt:lpstr>
      <vt:lpstr>موجودی</vt:lpstr>
      <vt:lpstr>کارگزار</vt:lpstr>
      <vt:lpstr>مشتری</vt:lpstr>
      <vt:lpstr>دستورپرداخت های باز</vt:lpstr>
      <vt:lpstr>' مانده مشتریان 14041224'!Print_Area</vt:lpstr>
      <vt:lpstr>'دستورپرداخت های باز'!Print_Area</vt:lpstr>
      <vt:lpstr>کارگزار!Print_Area</vt:lpstr>
      <vt:lpstr>'گزارش مانده کارگزاران -14041224'!Print_Area</vt:lpstr>
      <vt:lpstr>مشتری!Print_Area</vt:lpstr>
      <vt:lpstr>موجودی!Print_Area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Hesabres</dc:creator>
  <cp:lastModifiedBy>seyed mahdi khorshidi</cp:lastModifiedBy>
  <cp:lastPrinted>2026-04-06T06:09:35Z</cp:lastPrinted>
  <dcterms:created xsi:type="dcterms:W3CDTF">2025-11-23T10:31:45Z</dcterms:created>
  <dcterms:modified xsi:type="dcterms:W3CDTF">2026-04-06T06:11:36Z</dcterms:modified>
</cp:coreProperties>
</file>